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<sst xmlns="http://schemas.openxmlformats.org/spreadsheetml/2006/main" count="249" uniqueCount="85">
  <si>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</si>
  <si>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</si>
  <si>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</si>
  <si>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</si>
  <si>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</si>
  <si>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</si>
  <si>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</si>
  <si>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</si>
  <si>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</si>
  <si>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</si>
  <si>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</si>
  <si>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</si>
  <si>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</si>
  <si>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</si>
  <si>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</si>
  <si>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</si>
  <si>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</si>
  <si>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</si>
  <si>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</si>
  <si>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</si>
  <si>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</si>
  <si>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</si>
  <si>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</si>
  <si>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</si>
  <si>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</si>
  <si>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</si>
  <si>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</si>
  <si>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</si>
  <si>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</si>
  <si>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</si>
  <si>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</si>
  <si>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</si>
  <si>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</si>
  <si>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</si>
  <si>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</si>
  <si>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</si>
  <si>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</si>
  <si>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</si>
  <si>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</si>
  <si>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</si>
  <si>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</si>
  <si>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</si>
  <si>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</si>
  <si>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</si>
  <si>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</si>
  <si>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</si>
  <si>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</si>
  <si>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</si>
  <si>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</si>
  <si>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</si>
  <si>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</si>
  <si>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Name of Work: Providing and fixing Three layer PVC tank inplace of broken RCC tank At Hall-9 ( All blocks)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</si>
  <si>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</si>
  <si>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</si>
  <si>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</si>
  <si>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12 mm cement plaster of mix :</t>
  </si>
  <si>
    <t>1:6 (1 cement: 6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</si>
  <si>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</si>
  <si>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</si>
  <si>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</si>
  <si>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</si>
  <si>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Dismantling tile work in floors and roofs laid in cement mortar including stacking material within 50 metres lead.</t>
  </si>
  <si>
    <t>For thickness of tiles 10 mm to 25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</si>
  <si>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</si>
  <si>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</si>
  <si>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</si>
  <si>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20 mm dia nominal bore</t>
  </si>
  <si>
    <t>25 mm dia nominal bore</t>
  </si>
  <si>
    <t>32 mm dia nominal bore</t>
  </si>
  <si>
    <t>Providing and fixing gun metal gate valve with C.I. wheel of approved quality (screwed end) :</t>
  </si>
  <si>
    <t>25 mm nominal bore</t>
  </si>
  <si>
    <t>20 mm nominal bore</t>
  </si>
  <si>
    <t>32 mm nominal bore.</t>
  </si>
  <si>
    <t>Providing and fixing ball valve (brass) of approved quality, High or low pressure, with plastic floats complete :</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</si>
  <si>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</si>
  <si>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</si>
  <si>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</si>
  <si>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 xml:space="preserve">MINOR CIVIL MAINTENANCE WORK.
</t>
  </si>
  <si>
    <t>cum</t>
  </si>
  <si>
    <t>metre</t>
  </si>
  <si>
    <t>each</t>
  </si>
  <si>
    <t>per litre</t>
  </si>
  <si>
    <t>Per litre</t>
  </si>
  <si>
    <t xml:space="preserve">"Extra for  providing and fixing Triple layer SINTEX white pvc.water storage tank inplace of Providing and placing on terrace (at all floor levels) polyethylene water storage tank, IS: 12701 marked, with cover and suitable locking arrangement and making necessary holes for inlet, outlet and overflow pipes but without fittings and the base support for tank.
Circular tank
.
</t>
  </si>
  <si>
    <t>Contract No:   31/C/D1/2019-20/02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</si>
</sst>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61" fillId="0" borderId="16" xfId="0" applyFont="1" applyFill="1" applyBorder="1" applyAlignment="1">
      <alignment horizontal="left" vertical="top"/>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23" xfId="60"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1" fillId="0" borderId="15" xfId="0" applyNumberFormat="1" applyFont="1" applyFill="1" applyBorder="1" applyAlignment="1">
      <alignment vertical="top"/>
    </xf>
    <xf numFmtId="2" fontId="61" fillId="0" borderId="16" xfId="0" applyNumberFormat="1" applyFont="1" applyFill="1" applyBorder="1" applyAlignment="1">
      <alignment horizontal="left" vertical="top"/>
    </xf>
    <xf numFmtId="0" fontId="61" fillId="0" borderId="15" xfId="0" applyFont="1" applyFill="1" applyBorder="1" applyAlignment="1">
      <alignment vertical="top"/>
    </xf>
    <xf numFmtId="0" fontId="61" fillId="0" borderId="15" xfId="0" applyFont="1" applyFill="1" applyBorder="1" applyAlignment="1">
      <alignment vertical="top" wrapText="1"/>
    </xf>
    <xf numFmtId="0" fontId="4" fillId="0" borderId="0" xfId="58" applyNumberFormat="1" applyFont="1" applyFill="1" applyAlignment="1">
      <alignment vertical="top"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295275</xdr:rowOff>
    </xdr:to>
    <xdr:grpSp>
      <xdr:nvGrpSpPr>
        <xdr:cNvPr id="1" name="Group 1"/>
        <xdr:cNvGrpSpPr>
          <a:grpSpLocks/>
        </xdr:cNvGrpSpPr>
      </xdr:nvGrpSpPr>
      <xdr:grpSpPr>
        <a:xfrm>
          <a:off x="66675" y="76200"/>
          <a:ext cx="3086100" cy="219075"/>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
  <sheetViews>
    <sheetView showGridLines="0" view="pageBreakPreview" zoomScaleNormal="85" zoomScaleSheetLayoutView="100" zoomScalePageLayoutView="0" workbookViewId="0" topLeftCell="A44">
      <selection activeCell="A8" sqref="A8"/>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0" t="str">
        <f>B2&amp;" BoQ"</f>
        <v>Percentage BoQ</v>
      </c>
      <c r="B1" s="80"/>
      <c r="C1" s="80"/>
      <c r="D1" s="80"/>
      <c r="E1" s="80"/>
      <c r="F1" s="80"/>
      <c r="G1" s="80"/>
      <c r="H1" s="80"/>
      <c r="I1" s="80"/>
      <c r="J1" s="80"/>
      <c r="K1" s="80"/>
      <c r="L1" s="8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81" t="s">
        <v>50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10"/>
      <c r="IF4" s="10"/>
      <c r="IG4" s="10"/>
      <c r="IH4" s="10"/>
      <c r="II4" s="10"/>
    </row>
    <row r="5" spans="1:243" s="9" customFormat="1" ht="30.75" customHeight="1">
      <c r="A5" s="81" t="s">
        <v>51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10"/>
      <c r="IF5" s="10"/>
      <c r="IG5" s="10"/>
      <c r="IH5" s="10"/>
      <c r="II5" s="10"/>
    </row>
    <row r="6" spans="1:243" s="9" customFormat="1" ht="30.75" customHeight="1">
      <c r="A6" s="81" t="s">
        <v>84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10"/>
      <c r="IF6" s="10"/>
      <c r="IG6" s="10"/>
      <c r="IH6" s="10"/>
      <c r="II6" s="10"/>
    </row>
    <row r="7" spans="1:243" s="9"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10"/>
      <c r="IF7" s="10"/>
      <c r="IG7" s="10"/>
      <c r="IH7" s="10"/>
      <c r="II7" s="10"/>
    </row>
    <row r="8" spans="1:243" s="12" customFormat="1" ht="70.5" customHeight="1">
      <c r="A8" s="11" t="s">
        <v>42</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IE8" s="13"/>
      <c r="IF8" s="13"/>
      <c r="IG8" s="13"/>
      <c r="IH8" s="13"/>
      <c r="II8" s="13"/>
    </row>
    <row r="9" spans="1:243" s="14" customFormat="1" ht="61.5" customHeight="1">
      <c r="A9" s="79" t="s">
        <v>48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16.5" customHeight="1">
      <c r="A13" s="33">
        <v>1</v>
      </c>
      <c r="B13" s="34" t="s">
        <v>52</v>
      </c>
      <c r="C13" s="35"/>
      <c r="D13" s="76"/>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IA13" s="21">
        <v>1</v>
      </c>
      <c r="IB13" s="21" t="s">
        <v>52</v>
      </c>
      <c r="IE13" s="22"/>
      <c r="IF13" s="22" t="s">
        <v>33</v>
      </c>
      <c r="IG13" s="22" t="s">
        <v>34</v>
      </c>
      <c r="IH13" s="22">
        <v>10</v>
      </c>
      <c r="II13" s="22" t="s">
        <v>35</v>
      </c>
    </row>
    <row r="14" spans="1:243" s="21" customFormat="1" ht="110.25">
      <c r="A14" s="33">
        <v>1.01</v>
      </c>
      <c r="B14" s="34" t="s">
        <v>53</v>
      </c>
      <c r="C14" s="35"/>
      <c r="D14" s="76"/>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IA14" s="21">
        <v>1.01</v>
      </c>
      <c r="IB14" s="21" t="s">
        <v>53</v>
      </c>
      <c r="IE14" s="22"/>
      <c r="IF14" s="22"/>
      <c r="IG14" s="22"/>
      <c r="IH14" s="22"/>
      <c r="II14" s="22"/>
    </row>
    <row r="15" spans="1:243" s="21" customFormat="1" ht="42.75">
      <c r="A15" s="33">
        <v>1.02</v>
      </c>
      <c r="B15" s="34" t="s">
        <v>54</v>
      </c>
      <c r="C15" s="35"/>
      <c r="D15" s="73">
        <v>78</v>
      </c>
      <c r="E15" s="74" t="s">
        <v>45</v>
      </c>
      <c r="F15" s="71">
        <v>436.96</v>
      </c>
      <c r="G15" s="48"/>
      <c r="H15" s="42"/>
      <c r="I15" s="43" t="s">
        <v>36</v>
      </c>
      <c r="J15" s="44">
        <f>IF(I15="Less(-)",-1,1)</f>
        <v>1</v>
      </c>
      <c r="K15" s="42" t="s">
        <v>37</v>
      </c>
      <c r="L15" s="42" t="s">
        <v>4</v>
      </c>
      <c r="M15" s="45"/>
      <c r="N15" s="57"/>
      <c r="O15" s="57"/>
      <c r="P15" s="58"/>
      <c r="Q15" s="57"/>
      <c r="R15" s="57"/>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62">
        <f>total_amount_ba($B$2,$D$2,D15,F15,J15,K15,M15)</f>
        <v>34082.88</v>
      </c>
      <c r="BB15" s="60">
        <f>BA15+SUM(N15:AZ15)</f>
        <v>34082.88</v>
      </c>
      <c r="BC15" s="70" t="str">
        <f>SpellNumber(L15,BB15)</f>
        <v>INR  Thirty Four Thousand  &amp;Eighty Two  and Paise Eighty Eight Only</v>
      </c>
      <c r="IA15" s="21">
        <v>1.02</v>
      </c>
      <c r="IB15" s="21" t="s">
        <v>54</v>
      </c>
      <c r="ID15" s="21">
        <v>78</v>
      </c>
      <c r="IE15" s="22" t="s">
        <v>45</v>
      </c>
      <c r="IF15" s="22"/>
      <c r="IG15" s="22"/>
      <c r="IH15" s="22"/>
      <c r="II15" s="22"/>
    </row>
    <row r="16" spans="1:243" s="21" customFormat="1" ht="15.75">
      <c r="A16" s="33">
        <v>2</v>
      </c>
      <c r="B16" s="34" t="s">
        <v>47</v>
      </c>
      <c r="C16" s="35"/>
      <c r="D16" s="76"/>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IA16" s="21">
        <v>2</v>
      </c>
      <c r="IB16" s="21" t="s">
        <v>47</v>
      </c>
      <c r="IE16" s="22"/>
      <c r="IF16" s="22"/>
      <c r="IG16" s="22"/>
      <c r="IH16" s="22"/>
      <c r="II16" s="22"/>
    </row>
    <row r="17" spans="1:243" s="21" customFormat="1" ht="15.75">
      <c r="A17" s="33">
        <v>2.01</v>
      </c>
      <c r="B17" s="34" t="s">
        <v>55</v>
      </c>
      <c r="C17" s="35"/>
      <c r="D17" s="76"/>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A17" s="21">
        <v>2.01</v>
      </c>
      <c r="IB17" s="21" t="s">
        <v>55</v>
      </c>
      <c r="IE17" s="22"/>
      <c r="IF17" s="22"/>
      <c r="IG17" s="22"/>
      <c r="IH17" s="22"/>
      <c r="II17" s="22"/>
    </row>
    <row r="18" spans="1:243" s="21" customFormat="1" ht="42.75">
      <c r="A18" s="33">
        <v>2.02</v>
      </c>
      <c r="B18" s="34" t="s">
        <v>56</v>
      </c>
      <c r="C18" s="35"/>
      <c r="D18" s="73">
        <v>30</v>
      </c>
      <c r="E18" s="74" t="s">
        <v>45</v>
      </c>
      <c r="F18" s="71">
        <v>231.08</v>
      </c>
      <c r="G18" s="48"/>
      <c r="H18" s="42"/>
      <c r="I18" s="43" t="s">
        <v>36</v>
      </c>
      <c r="J18" s="44">
        <f>IF(I18="Less(-)",-1,1)</f>
        <v>1</v>
      </c>
      <c r="K18" s="42" t="s">
        <v>37</v>
      </c>
      <c r="L18" s="42" t="s">
        <v>4</v>
      </c>
      <c r="M18" s="45"/>
      <c r="N18" s="57"/>
      <c r="O18" s="57"/>
      <c r="P18" s="58"/>
      <c r="Q18" s="57"/>
      <c r="R18" s="57"/>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62">
        <f>total_amount_ba($B$2,$D$2,D18,F18,J18,K18,M18)</f>
        <v>6932.4</v>
      </c>
      <c r="BB18" s="60">
        <f>BA18+SUM(N18:AZ18)</f>
        <v>6932.4</v>
      </c>
      <c r="BC18" s="70" t="str">
        <f>SpellNumber(L18,BB18)</f>
        <v>INR  Six Thousand Nine Hundred &amp; Thirty Two  and Paise Forty Only</v>
      </c>
      <c r="IA18" s="21">
        <v>2.02</v>
      </c>
      <c r="IB18" s="21" t="s">
        <v>56</v>
      </c>
      <c r="ID18" s="21">
        <v>30</v>
      </c>
      <c r="IE18" s="22" t="s">
        <v>45</v>
      </c>
      <c r="IF18" s="22"/>
      <c r="IG18" s="22"/>
      <c r="IH18" s="22"/>
      <c r="II18" s="22"/>
    </row>
    <row r="19" spans="1:243" s="21" customFormat="1" ht="15.75">
      <c r="A19" s="33">
        <v>3</v>
      </c>
      <c r="B19" s="34" t="s">
        <v>57</v>
      </c>
      <c r="C19" s="35"/>
      <c r="D19" s="76"/>
      <c r="E19" s="76"/>
      <c r="F19" s="76"/>
      <c r="G19" s="76"/>
      <c r="H19" s="76"/>
      <c r="I19" s="76"/>
      <c r="J19" s="76"/>
      <c r="K19" s="76"/>
      <c r="L19" s="76"/>
      <c r="M19" s="76"/>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IA19" s="21">
        <v>3</v>
      </c>
      <c r="IB19" s="21" t="s">
        <v>57</v>
      </c>
      <c r="IE19" s="22"/>
      <c r="IF19" s="22"/>
      <c r="IG19" s="22"/>
      <c r="IH19" s="22"/>
      <c r="II19" s="22"/>
    </row>
    <row r="20" spans="1:243" s="21" customFormat="1" ht="78.75">
      <c r="A20" s="33">
        <v>3.01</v>
      </c>
      <c r="B20" s="34" t="s">
        <v>58</v>
      </c>
      <c r="C20" s="35"/>
      <c r="D20" s="76"/>
      <c r="E20" s="76"/>
      <c r="F20" s="76"/>
      <c r="G20" s="76"/>
      <c r="H20" s="76"/>
      <c r="I20" s="76"/>
      <c r="J20" s="76"/>
      <c r="K20" s="76"/>
      <c r="L20" s="76"/>
      <c r="M20" s="76"/>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IA20" s="21">
        <v>3.01</v>
      </c>
      <c r="IB20" s="21" t="s">
        <v>58</v>
      </c>
      <c r="IE20" s="22"/>
      <c r="IF20" s="22"/>
      <c r="IG20" s="22"/>
      <c r="IH20" s="22"/>
      <c r="II20" s="22"/>
    </row>
    <row r="21" spans="1:243" s="21" customFormat="1" ht="45" customHeight="1">
      <c r="A21" s="51">
        <v>3.02</v>
      </c>
      <c r="B21" s="34" t="s">
        <v>59</v>
      </c>
      <c r="C21" s="35"/>
      <c r="D21" s="73">
        <v>1</v>
      </c>
      <c r="E21" s="74" t="s">
        <v>78</v>
      </c>
      <c r="F21" s="71">
        <v>1523.41</v>
      </c>
      <c r="G21" s="38"/>
      <c r="H21" s="38"/>
      <c r="I21" s="39" t="s">
        <v>36</v>
      </c>
      <c r="J21" s="40">
        <f>IF(I21="Less(-)",-1,1)</f>
        <v>1</v>
      </c>
      <c r="K21" s="38" t="s">
        <v>37</v>
      </c>
      <c r="L21" s="38" t="s">
        <v>4</v>
      </c>
      <c r="M21" s="41"/>
      <c r="N21" s="55"/>
      <c r="O21" s="55"/>
      <c r="P21" s="56"/>
      <c r="Q21" s="55"/>
      <c r="R21" s="55"/>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9">
        <f>total_amount_ba($B$2,$D$2,D21,F21,J21,K21,M21)</f>
        <v>1523.41</v>
      </c>
      <c r="BB21" s="61">
        <f>BA21+SUM(N21:AZ21)</f>
        <v>1523.41</v>
      </c>
      <c r="BC21" s="70" t="str">
        <f>SpellNumber(L21,BB21)</f>
        <v>INR  One Thousand Five Hundred &amp; Twenty Three  and Paise Forty One Only</v>
      </c>
      <c r="IA21" s="21">
        <v>3.02</v>
      </c>
      <c r="IB21" s="21" t="s">
        <v>59</v>
      </c>
      <c r="ID21" s="21">
        <v>1</v>
      </c>
      <c r="IE21" s="22" t="s">
        <v>78</v>
      </c>
      <c r="IF21" s="22"/>
      <c r="IG21" s="22"/>
      <c r="IH21" s="22"/>
      <c r="II21" s="22"/>
    </row>
    <row r="22" spans="1:243" s="21" customFormat="1" ht="94.5">
      <c r="A22" s="51">
        <v>3.03</v>
      </c>
      <c r="B22" s="34" t="s">
        <v>60</v>
      </c>
      <c r="C22" s="35"/>
      <c r="D22" s="73">
        <v>28</v>
      </c>
      <c r="E22" s="74" t="s">
        <v>78</v>
      </c>
      <c r="F22" s="71">
        <v>2222.45</v>
      </c>
      <c r="G22" s="38"/>
      <c r="H22" s="38"/>
      <c r="I22" s="39" t="s">
        <v>36</v>
      </c>
      <c r="J22" s="40">
        <f aca="true" t="shared" si="0" ref="J22:J41">IF(I22="Less(-)",-1,1)</f>
        <v>1</v>
      </c>
      <c r="K22" s="38" t="s">
        <v>37</v>
      </c>
      <c r="L22" s="38" t="s">
        <v>4</v>
      </c>
      <c r="M22" s="41"/>
      <c r="N22" s="55"/>
      <c r="O22" s="55"/>
      <c r="P22" s="56"/>
      <c r="Q22" s="55"/>
      <c r="R22" s="55"/>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9">
        <f aca="true" t="shared" si="1" ref="BA22:BA41">total_amount_ba($B$2,$D$2,D22,F22,J22,K22,M22)</f>
        <v>62228.6</v>
      </c>
      <c r="BB22" s="61">
        <f aca="true" t="shared" si="2" ref="BB22:BB41">BA22+SUM(N22:AZ22)</f>
        <v>62228.6</v>
      </c>
      <c r="BC22" s="70" t="str">
        <f aca="true" t="shared" si="3" ref="BC22:BC41">SpellNumber(L22,BB22)</f>
        <v>INR  Sixty Two Thousand Two Hundred &amp; Twenty Eight  and Paise Sixty Only</v>
      </c>
      <c r="IA22" s="21">
        <v>3.03</v>
      </c>
      <c r="IB22" s="21" t="s">
        <v>60</v>
      </c>
      <c r="ID22" s="21">
        <v>28</v>
      </c>
      <c r="IE22" s="22" t="s">
        <v>78</v>
      </c>
      <c r="IF22" s="22"/>
      <c r="IG22" s="22"/>
      <c r="IH22" s="22"/>
      <c r="II22" s="22"/>
    </row>
    <row r="23" spans="1:243" s="21" customFormat="1" ht="45" customHeight="1">
      <c r="A23" s="51">
        <v>3.04</v>
      </c>
      <c r="B23" s="34" t="s">
        <v>61</v>
      </c>
      <c r="C23" s="35"/>
      <c r="D23" s="76"/>
      <c r="E23" s="76"/>
      <c r="F23" s="76"/>
      <c r="G23" s="76"/>
      <c r="H23" s="76"/>
      <c r="I23" s="76"/>
      <c r="J23" s="76"/>
      <c r="K23" s="76"/>
      <c r="L23" s="76"/>
      <c r="M23" s="76"/>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IA23" s="21">
        <v>3.04</v>
      </c>
      <c r="IB23" s="21" t="s">
        <v>61</v>
      </c>
      <c r="IE23" s="22"/>
      <c r="IF23" s="22"/>
      <c r="IG23" s="22"/>
      <c r="IH23" s="22"/>
      <c r="II23" s="22"/>
    </row>
    <row r="24" spans="1:243" s="21" customFormat="1" ht="30" customHeight="1">
      <c r="A24" s="51">
        <v>3.05</v>
      </c>
      <c r="B24" s="34" t="s">
        <v>62</v>
      </c>
      <c r="C24" s="35"/>
      <c r="D24" s="73">
        <v>48</v>
      </c>
      <c r="E24" s="74" t="s">
        <v>45</v>
      </c>
      <c r="F24" s="71">
        <v>48.09</v>
      </c>
      <c r="G24" s="38"/>
      <c r="H24" s="38"/>
      <c r="I24" s="39" t="s">
        <v>36</v>
      </c>
      <c r="J24" s="40">
        <f t="shared" si="0"/>
        <v>1</v>
      </c>
      <c r="K24" s="38" t="s">
        <v>37</v>
      </c>
      <c r="L24" s="38" t="s">
        <v>4</v>
      </c>
      <c r="M24" s="41"/>
      <c r="N24" s="55"/>
      <c r="O24" s="55"/>
      <c r="P24" s="56"/>
      <c r="Q24" s="55"/>
      <c r="R24" s="55"/>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9">
        <f t="shared" si="1"/>
        <v>2308.32</v>
      </c>
      <c r="BB24" s="61">
        <f t="shared" si="2"/>
        <v>2308.32</v>
      </c>
      <c r="BC24" s="70" t="str">
        <f t="shared" si="3"/>
        <v>INR  Two Thousand Three Hundred &amp; Eight  and Paise Thirty Two Only</v>
      </c>
      <c r="IA24" s="21">
        <v>3.05</v>
      </c>
      <c r="IB24" s="21" t="s">
        <v>62</v>
      </c>
      <c r="ID24" s="21">
        <v>48</v>
      </c>
      <c r="IE24" s="22" t="s">
        <v>45</v>
      </c>
      <c r="IF24" s="22"/>
      <c r="IG24" s="22"/>
      <c r="IH24" s="22"/>
      <c r="II24" s="22"/>
    </row>
    <row r="25" spans="1:243" s="21" customFormat="1" ht="141.75">
      <c r="A25" s="51">
        <v>3.06</v>
      </c>
      <c r="B25" s="34" t="s">
        <v>63</v>
      </c>
      <c r="C25" s="35"/>
      <c r="D25" s="73">
        <v>30</v>
      </c>
      <c r="E25" s="74" t="s">
        <v>78</v>
      </c>
      <c r="F25" s="71">
        <v>121.74</v>
      </c>
      <c r="G25" s="38"/>
      <c r="H25" s="38"/>
      <c r="I25" s="39" t="s">
        <v>36</v>
      </c>
      <c r="J25" s="40">
        <f t="shared" si="0"/>
        <v>1</v>
      </c>
      <c r="K25" s="38" t="s">
        <v>37</v>
      </c>
      <c r="L25" s="38" t="s">
        <v>4</v>
      </c>
      <c r="M25" s="41"/>
      <c r="N25" s="55"/>
      <c r="O25" s="55"/>
      <c r="P25" s="56"/>
      <c r="Q25" s="55"/>
      <c r="R25" s="55"/>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9">
        <f t="shared" si="1"/>
        <v>3652.2</v>
      </c>
      <c r="BB25" s="61">
        <f t="shared" si="2"/>
        <v>3652.2</v>
      </c>
      <c r="BC25" s="70" t="str">
        <f t="shared" si="3"/>
        <v>INR  Three Thousand Six Hundred &amp; Fifty Two  and Paise Twenty Only</v>
      </c>
      <c r="IA25" s="21">
        <v>3.06</v>
      </c>
      <c r="IB25" s="21" t="s">
        <v>63</v>
      </c>
      <c r="ID25" s="21">
        <v>30</v>
      </c>
      <c r="IE25" s="22" t="s">
        <v>78</v>
      </c>
      <c r="IF25" s="22"/>
      <c r="IG25" s="22"/>
      <c r="IH25" s="22"/>
      <c r="II25" s="22"/>
    </row>
    <row r="26" spans="1:243" s="21" customFormat="1" ht="17.25" customHeight="1">
      <c r="A26" s="51">
        <v>4</v>
      </c>
      <c r="B26" s="34" t="s">
        <v>64</v>
      </c>
      <c r="C26" s="35"/>
      <c r="D26" s="76"/>
      <c r="E26" s="76"/>
      <c r="F26" s="76"/>
      <c r="G26" s="76"/>
      <c r="H26" s="76"/>
      <c r="I26" s="76"/>
      <c r="J26" s="76"/>
      <c r="K26" s="76"/>
      <c r="L26" s="76"/>
      <c r="M26" s="76"/>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IA26" s="21">
        <v>4</v>
      </c>
      <c r="IB26" s="21" t="s">
        <v>64</v>
      </c>
      <c r="IE26" s="22"/>
      <c r="IF26" s="22"/>
      <c r="IG26" s="22"/>
      <c r="IH26" s="22"/>
      <c r="II26" s="22"/>
    </row>
    <row r="27" spans="1:243" s="21" customFormat="1" ht="78.75">
      <c r="A27" s="51">
        <v>4.01</v>
      </c>
      <c r="B27" s="34" t="s">
        <v>65</v>
      </c>
      <c r="C27" s="35"/>
      <c r="D27" s="76"/>
      <c r="E27" s="76"/>
      <c r="F27" s="76"/>
      <c r="G27" s="76"/>
      <c r="H27" s="76"/>
      <c r="I27" s="76"/>
      <c r="J27" s="76"/>
      <c r="K27" s="76"/>
      <c r="L27" s="76"/>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IA27" s="21">
        <v>4.01</v>
      </c>
      <c r="IB27" s="21" t="s">
        <v>65</v>
      </c>
      <c r="IE27" s="22"/>
      <c r="IF27" s="22"/>
      <c r="IG27" s="22"/>
      <c r="IH27" s="22"/>
      <c r="II27" s="22"/>
    </row>
    <row r="28" spans="1:243" s="21" customFormat="1" ht="29.25" customHeight="1">
      <c r="A28" s="51">
        <v>4.02</v>
      </c>
      <c r="B28" s="34" t="s">
        <v>66</v>
      </c>
      <c r="C28" s="35"/>
      <c r="D28" s="73">
        <v>20</v>
      </c>
      <c r="E28" s="74" t="s">
        <v>79</v>
      </c>
      <c r="F28" s="71">
        <v>301.71</v>
      </c>
      <c r="G28" s="38"/>
      <c r="H28" s="38"/>
      <c r="I28" s="39" t="s">
        <v>36</v>
      </c>
      <c r="J28" s="40">
        <f t="shared" si="0"/>
        <v>1</v>
      </c>
      <c r="K28" s="38" t="s">
        <v>37</v>
      </c>
      <c r="L28" s="38" t="s">
        <v>4</v>
      </c>
      <c r="M28" s="41"/>
      <c r="N28" s="55"/>
      <c r="O28" s="55"/>
      <c r="P28" s="56"/>
      <c r="Q28" s="55"/>
      <c r="R28" s="55"/>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9">
        <f t="shared" si="1"/>
        <v>6034.2</v>
      </c>
      <c r="BB28" s="61">
        <f t="shared" si="2"/>
        <v>6034.2</v>
      </c>
      <c r="BC28" s="70" t="str">
        <f t="shared" si="3"/>
        <v>INR  Six Thousand  &amp;Thirty Four  and Paise Twenty Only</v>
      </c>
      <c r="IA28" s="21">
        <v>4.02</v>
      </c>
      <c r="IB28" s="21" t="s">
        <v>66</v>
      </c>
      <c r="ID28" s="21">
        <v>20</v>
      </c>
      <c r="IE28" s="22" t="s">
        <v>79</v>
      </c>
      <c r="IF28" s="22"/>
      <c r="IG28" s="22"/>
      <c r="IH28" s="22"/>
      <c r="II28" s="22"/>
    </row>
    <row r="29" spans="1:243" s="21" customFormat="1" ht="30" customHeight="1">
      <c r="A29" s="51">
        <v>4.03</v>
      </c>
      <c r="B29" s="34" t="s">
        <v>67</v>
      </c>
      <c r="C29" s="35"/>
      <c r="D29" s="73">
        <v>120</v>
      </c>
      <c r="E29" s="74" t="s">
        <v>79</v>
      </c>
      <c r="F29" s="71">
        <v>384.04</v>
      </c>
      <c r="G29" s="38"/>
      <c r="H29" s="38"/>
      <c r="I29" s="39" t="s">
        <v>36</v>
      </c>
      <c r="J29" s="40">
        <f t="shared" si="0"/>
        <v>1</v>
      </c>
      <c r="K29" s="38" t="s">
        <v>37</v>
      </c>
      <c r="L29" s="38" t="s">
        <v>4</v>
      </c>
      <c r="M29" s="41"/>
      <c r="N29" s="55"/>
      <c r="O29" s="55"/>
      <c r="P29" s="56"/>
      <c r="Q29" s="55"/>
      <c r="R29" s="55"/>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9">
        <f t="shared" si="1"/>
        <v>46084.8</v>
      </c>
      <c r="BB29" s="61">
        <f t="shared" si="2"/>
        <v>46084.8</v>
      </c>
      <c r="BC29" s="70" t="str">
        <f t="shared" si="3"/>
        <v>INR  Forty Six Thousand  &amp;Eighty Four  and Paise Eighty Only</v>
      </c>
      <c r="IA29" s="21">
        <v>4.03</v>
      </c>
      <c r="IB29" s="21" t="s">
        <v>67</v>
      </c>
      <c r="ID29" s="21">
        <v>120</v>
      </c>
      <c r="IE29" s="22" t="s">
        <v>79</v>
      </c>
      <c r="IF29" s="22"/>
      <c r="IG29" s="22"/>
      <c r="IH29" s="22"/>
      <c r="II29" s="22"/>
    </row>
    <row r="30" spans="1:243" s="21" customFormat="1" ht="27.75" customHeight="1">
      <c r="A30" s="51">
        <v>4.04</v>
      </c>
      <c r="B30" s="34" t="s">
        <v>68</v>
      </c>
      <c r="C30" s="35"/>
      <c r="D30" s="73">
        <v>90</v>
      </c>
      <c r="E30" s="74" t="s">
        <v>79</v>
      </c>
      <c r="F30" s="71">
        <v>464.45</v>
      </c>
      <c r="G30" s="38"/>
      <c r="H30" s="38"/>
      <c r="I30" s="39" t="s">
        <v>36</v>
      </c>
      <c r="J30" s="40">
        <f t="shared" si="0"/>
        <v>1</v>
      </c>
      <c r="K30" s="38" t="s">
        <v>37</v>
      </c>
      <c r="L30" s="38" t="s">
        <v>4</v>
      </c>
      <c r="M30" s="41"/>
      <c r="N30" s="55"/>
      <c r="O30" s="55"/>
      <c r="P30" s="56"/>
      <c r="Q30" s="55"/>
      <c r="R30" s="55"/>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9">
        <f t="shared" si="1"/>
        <v>41800.5</v>
      </c>
      <c r="BB30" s="61">
        <f t="shared" si="2"/>
        <v>41800.5</v>
      </c>
      <c r="BC30" s="70" t="str">
        <f t="shared" si="3"/>
        <v>INR  Forty One Thousand Eight Hundred    and Paise Fifty Only</v>
      </c>
      <c r="IA30" s="21">
        <v>4.04</v>
      </c>
      <c r="IB30" s="21" t="s">
        <v>68</v>
      </c>
      <c r="ID30" s="21">
        <v>90</v>
      </c>
      <c r="IE30" s="22" t="s">
        <v>79</v>
      </c>
      <c r="IF30" s="22"/>
      <c r="IG30" s="22"/>
      <c r="IH30" s="22"/>
      <c r="II30" s="22"/>
    </row>
    <row r="31" spans="1:243" s="21" customFormat="1" ht="33" customHeight="1">
      <c r="A31" s="51">
        <v>4.05</v>
      </c>
      <c r="B31" s="34" t="s">
        <v>69</v>
      </c>
      <c r="C31" s="35"/>
      <c r="D31" s="76"/>
      <c r="E31" s="76"/>
      <c r="F31" s="76"/>
      <c r="G31" s="76"/>
      <c r="H31" s="76"/>
      <c r="I31" s="76"/>
      <c r="J31" s="76"/>
      <c r="K31" s="76"/>
      <c r="L31" s="76"/>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IA31" s="21">
        <v>4.05</v>
      </c>
      <c r="IB31" s="21" t="s">
        <v>69</v>
      </c>
      <c r="IE31" s="22"/>
      <c r="IF31" s="22"/>
      <c r="IG31" s="22"/>
      <c r="IH31" s="22"/>
      <c r="II31" s="22"/>
    </row>
    <row r="32" spans="1:243" s="21" customFormat="1" ht="29.25" customHeight="1">
      <c r="A32" s="51">
        <v>4.06</v>
      </c>
      <c r="B32" s="34" t="s">
        <v>70</v>
      </c>
      <c r="C32" s="35"/>
      <c r="D32" s="73">
        <v>6</v>
      </c>
      <c r="E32" s="74" t="s">
        <v>80</v>
      </c>
      <c r="F32" s="71">
        <v>435.91</v>
      </c>
      <c r="G32" s="38"/>
      <c r="H32" s="38"/>
      <c r="I32" s="39" t="s">
        <v>36</v>
      </c>
      <c r="J32" s="40">
        <f>IF(I32="Less(-)",-1,1)</f>
        <v>1</v>
      </c>
      <c r="K32" s="38" t="s">
        <v>37</v>
      </c>
      <c r="L32" s="38" t="s">
        <v>4</v>
      </c>
      <c r="M32" s="41"/>
      <c r="N32" s="55"/>
      <c r="O32" s="55"/>
      <c r="P32" s="56"/>
      <c r="Q32" s="55"/>
      <c r="R32" s="55"/>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9">
        <f>total_amount_ba($B$2,$D$2,D32,F32,J32,K32,M32)</f>
        <v>2615.46</v>
      </c>
      <c r="BB32" s="61">
        <f>BA32+SUM(N32:AZ32)</f>
        <v>2615.46</v>
      </c>
      <c r="BC32" s="70" t="str">
        <f>SpellNumber(L32,BB32)</f>
        <v>INR  Two Thousand Six Hundred &amp; Fifteen  and Paise Forty Six Only</v>
      </c>
      <c r="IA32" s="21">
        <v>4.06</v>
      </c>
      <c r="IB32" s="21" t="s">
        <v>70</v>
      </c>
      <c r="ID32" s="21">
        <v>6</v>
      </c>
      <c r="IE32" s="22" t="s">
        <v>80</v>
      </c>
      <c r="IF32" s="22"/>
      <c r="IG32" s="22"/>
      <c r="IH32" s="22"/>
      <c r="II32" s="22"/>
    </row>
    <row r="33" spans="1:243" s="21" customFormat="1" ht="29.25" customHeight="1">
      <c r="A33" s="51">
        <v>4.07</v>
      </c>
      <c r="B33" s="34" t="s">
        <v>71</v>
      </c>
      <c r="C33" s="35"/>
      <c r="D33" s="73">
        <v>6</v>
      </c>
      <c r="E33" s="74" t="s">
        <v>80</v>
      </c>
      <c r="F33" s="71">
        <v>403.51</v>
      </c>
      <c r="G33" s="38"/>
      <c r="H33" s="38"/>
      <c r="I33" s="39" t="s">
        <v>36</v>
      </c>
      <c r="J33" s="40">
        <f>IF(I33="Less(-)",-1,1)</f>
        <v>1</v>
      </c>
      <c r="K33" s="38" t="s">
        <v>37</v>
      </c>
      <c r="L33" s="38" t="s">
        <v>4</v>
      </c>
      <c r="M33" s="41"/>
      <c r="N33" s="55"/>
      <c r="O33" s="55"/>
      <c r="P33" s="56"/>
      <c r="Q33" s="55"/>
      <c r="R33" s="55"/>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9">
        <f>total_amount_ba($B$2,$D$2,D33,F33,J33,K33,M33)</f>
        <v>2421.06</v>
      </c>
      <c r="BB33" s="61">
        <f>BA33+SUM(N33:AZ33)</f>
        <v>2421.06</v>
      </c>
      <c r="BC33" s="70" t="str">
        <f>SpellNumber(L33,BB33)</f>
        <v>INR  Two Thousand Four Hundred &amp; Twenty One  and Paise Six Only</v>
      </c>
      <c r="IA33" s="21">
        <v>4.07</v>
      </c>
      <c r="IB33" s="21" t="s">
        <v>71</v>
      </c>
      <c r="ID33" s="21">
        <v>6</v>
      </c>
      <c r="IE33" s="22" t="s">
        <v>80</v>
      </c>
      <c r="IF33" s="22"/>
      <c r="IG33" s="22"/>
      <c r="IH33" s="22"/>
      <c r="II33" s="22"/>
    </row>
    <row r="34" spans="1:243" s="21" customFormat="1" ht="28.5" customHeight="1">
      <c r="A34" s="51">
        <v>4.08</v>
      </c>
      <c r="B34" s="34" t="s">
        <v>72</v>
      </c>
      <c r="C34" s="35"/>
      <c r="D34" s="73">
        <v>30</v>
      </c>
      <c r="E34" s="74" t="s">
        <v>80</v>
      </c>
      <c r="F34" s="71">
        <v>509.64</v>
      </c>
      <c r="G34" s="38"/>
      <c r="H34" s="38"/>
      <c r="I34" s="39" t="s">
        <v>36</v>
      </c>
      <c r="J34" s="40">
        <f>IF(I34="Less(-)",-1,1)</f>
        <v>1</v>
      </c>
      <c r="K34" s="38" t="s">
        <v>37</v>
      </c>
      <c r="L34" s="38" t="s">
        <v>4</v>
      </c>
      <c r="M34" s="41"/>
      <c r="N34" s="55"/>
      <c r="O34" s="55"/>
      <c r="P34" s="56"/>
      <c r="Q34" s="55"/>
      <c r="R34" s="55"/>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9">
        <f>total_amount_ba($B$2,$D$2,D34,F34,J34,K34,M34)</f>
        <v>15289.2</v>
      </c>
      <c r="BB34" s="61">
        <f>BA34+SUM(N34:AZ34)</f>
        <v>15289.2</v>
      </c>
      <c r="BC34" s="70" t="str">
        <f>SpellNumber(L34,BB34)</f>
        <v>INR  Fifteen Thousand Two Hundred &amp; Eighty Nine  and Paise Twenty Only</v>
      </c>
      <c r="IA34" s="21">
        <v>4.08</v>
      </c>
      <c r="IB34" s="21" t="s">
        <v>72</v>
      </c>
      <c r="ID34" s="21">
        <v>30</v>
      </c>
      <c r="IE34" s="22" t="s">
        <v>80</v>
      </c>
      <c r="IF34" s="22"/>
      <c r="IG34" s="22"/>
      <c r="IH34" s="22"/>
      <c r="II34" s="22"/>
    </row>
    <row r="35" spans="1:243" s="21" customFormat="1" ht="45" customHeight="1">
      <c r="A35" s="51">
        <v>4.09</v>
      </c>
      <c r="B35" s="34" t="s">
        <v>73</v>
      </c>
      <c r="C35" s="35"/>
      <c r="D35" s="76"/>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IA35" s="21">
        <v>4.09</v>
      </c>
      <c r="IB35" s="21" t="s">
        <v>73</v>
      </c>
      <c r="IE35" s="22"/>
      <c r="IF35" s="22"/>
      <c r="IG35" s="22"/>
      <c r="IH35" s="22"/>
      <c r="II35" s="22"/>
    </row>
    <row r="36" spans="1:243" s="21" customFormat="1" ht="28.5" customHeight="1">
      <c r="A36" s="72">
        <v>4.1</v>
      </c>
      <c r="B36" s="34" t="s">
        <v>70</v>
      </c>
      <c r="C36" s="35"/>
      <c r="D36" s="73">
        <v>15</v>
      </c>
      <c r="E36" s="74" t="s">
        <v>80</v>
      </c>
      <c r="F36" s="71">
        <v>345.46</v>
      </c>
      <c r="G36" s="38"/>
      <c r="H36" s="38"/>
      <c r="I36" s="39" t="s">
        <v>36</v>
      </c>
      <c r="J36" s="40">
        <f t="shared" si="0"/>
        <v>1</v>
      </c>
      <c r="K36" s="38" t="s">
        <v>37</v>
      </c>
      <c r="L36" s="38" t="s">
        <v>4</v>
      </c>
      <c r="M36" s="41"/>
      <c r="N36" s="55"/>
      <c r="O36" s="55"/>
      <c r="P36" s="56"/>
      <c r="Q36" s="55"/>
      <c r="R36" s="55"/>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9">
        <f t="shared" si="1"/>
        <v>5181.9</v>
      </c>
      <c r="BB36" s="61">
        <f t="shared" si="2"/>
        <v>5181.9</v>
      </c>
      <c r="BC36" s="70" t="str">
        <f t="shared" si="3"/>
        <v>INR  Five Thousand One Hundred &amp; Eighty One  and Paise Ninety Only</v>
      </c>
      <c r="IA36" s="21">
        <v>4.1</v>
      </c>
      <c r="IB36" s="21" t="s">
        <v>70</v>
      </c>
      <c r="ID36" s="21">
        <v>15</v>
      </c>
      <c r="IE36" s="22" t="s">
        <v>80</v>
      </c>
      <c r="IF36" s="22"/>
      <c r="IG36" s="22"/>
      <c r="IH36" s="22"/>
      <c r="II36" s="22"/>
    </row>
    <row r="37" spans="1:243" s="21" customFormat="1" ht="48" customHeight="1">
      <c r="A37" s="51">
        <v>4.11</v>
      </c>
      <c r="B37" s="34" t="s">
        <v>74</v>
      </c>
      <c r="C37" s="35"/>
      <c r="D37" s="76"/>
      <c r="E37" s="76"/>
      <c r="F37" s="76"/>
      <c r="G37" s="76"/>
      <c r="H37" s="76"/>
      <c r="I37" s="76"/>
      <c r="J37" s="76"/>
      <c r="K37" s="76"/>
      <c r="L37" s="76"/>
      <c r="M37" s="76"/>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IA37" s="21">
        <v>4.11</v>
      </c>
      <c r="IB37" s="21" t="s">
        <v>74</v>
      </c>
      <c r="IE37" s="22"/>
      <c r="IF37" s="22"/>
      <c r="IG37" s="22"/>
      <c r="IH37" s="22"/>
      <c r="II37" s="22"/>
    </row>
    <row r="38" spans="1:243" s="21" customFormat="1" ht="45" customHeight="1">
      <c r="A38" s="51">
        <v>4.12</v>
      </c>
      <c r="B38" s="34" t="s">
        <v>71</v>
      </c>
      <c r="C38" s="35"/>
      <c r="D38" s="73">
        <v>6</v>
      </c>
      <c r="E38" s="74" t="s">
        <v>80</v>
      </c>
      <c r="F38" s="71">
        <v>228.98</v>
      </c>
      <c r="G38" s="38"/>
      <c r="H38" s="38"/>
      <c r="I38" s="39" t="s">
        <v>36</v>
      </c>
      <c r="J38" s="40">
        <f>IF(I38="Less(-)",-1,1)</f>
        <v>1</v>
      </c>
      <c r="K38" s="38" t="s">
        <v>37</v>
      </c>
      <c r="L38" s="38" t="s">
        <v>4</v>
      </c>
      <c r="M38" s="41"/>
      <c r="N38" s="55"/>
      <c r="O38" s="55"/>
      <c r="P38" s="56"/>
      <c r="Q38" s="55"/>
      <c r="R38" s="55"/>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9">
        <f>total_amount_ba($B$2,$D$2,D38,F38,J38,K38,M38)</f>
        <v>1373.88</v>
      </c>
      <c r="BB38" s="61">
        <f>BA38+SUM(N38:AZ38)</f>
        <v>1373.88</v>
      </c>
      <c r="BC38" s="70" t="str">
        <f>SpellNumber(L38,BB38)</f>
        <v>INR  One Thousand Three Hundred &amp; Seventy Three  and Paise Eighty Eight Only</v>
      </c>
      <c r="IA38" s="21">
        <v>4.12</v>
      </c>
      <c r="IB38" s="21" t="s">
        <v>71</v>
      </c>
      <c r="ID38" s="21">
        <v>6</v>
      </c>
      <c r="IE38" s="22" t="s">
        <v>80</v>
      </c>
      <c r="IF38" s="22"/>
      <c r="IG38" s="22"/>
      <c r="IH38" s="22"/>
      <c r="II38" s="22"/>
    </row>
    <row r="39" spans="1:243" s="21" customFormat="1" ht="29.25" customHeight="1">
      <c r="A39" s="51">
        <v>4.13</v>
      </c>
      <c r="B39" s="34" t="s">
        <v>70</v>
      </c>
      <c r="C39" s="35"/>
      <c r="D39" s="73">
        <v>6</v>
      </c>
      <c r="E39" s="74" t="s">
        <v>80</v>
      </c>
      <c r="F39" s="71">
        <v>298.2</v>
      </c>
      <c r="G39" s="38"/>
      <c r="H39" s="38"/>
      <c r="I39" s="39" t="s">
        <v>36</v>
      </c>
      <c r="J39" s="40">
        <f t="shared" si="0"/>
        <v>1</v>
      </c>
      <c r="K39" s="38" t="s">
        <v>37</v>
      </c>
      <c r="L39" s="38" t="s">
        <v>4</v>
      </c>
      <c r="M39" s="41"/>
      <c r="N39" s="55"/>
      <c r="O39" s="55"/>
      <c r="P39" s="56"/>
      <c r="Q39" s="55"/>
      <c r="R39" s="55"/>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9">
        <f t="shared" si="1"/>
        <v>1789.2</v>
      </c>
      <c r="BB39" s="61">
        <f t="shared" si="2"/>
        <v>1789.2</v>
      </c>
      <c r="BC39" s="70" t="str">
        <f t="shared" si="3"/>
        <v>INR  One Thousand Seven Hundred &amp; Eighty Nine  and Paise Twenty Only</v>
      </c>
      <c r="IA39" s="21">
        <v>4.13</v>
      </c>
      <c r="IB39" s="21" t="s">
        <v>70</v>
      </c>
      <c r="ID39" s="21">
        <v>6</v>
      </c>
      <c r="IE39" s="22" t="s">
        <v>80</v>
      </c>
      <c r="IF39" s="22"/>
      <c r="IG39" s="22"/>
      <c r="IH39" s="22"/>
      <c r="II39" s="22"/>
    </row>
    <row r="40" spans="1:243" s="21" customFormat="1" ht="28.5" customHeight="1">
      <c r="A40" s="51">
        <v>4.14</v>
      </c>
      <c r="B40" s="34" t="s">
        <v>75</v>
      </c>
      <c r="C40" s="35"/>
      <c r="D40" s="73">
        <v>30</v>
      </c>
      <c r="E40" s="74" t="s">
        <v>80</v>
      </c>
      <c r="F40" s="71">
        <v>336.91</v>
      </c>
      <c r="G40" s="38"/>
      <c r="H40" s="38"/>
      <c r="I40" s="39" t="s">
        <v>36</v>
      </c>
      <c r="J40" s="40">
        <f t="shared" si="0"/>
        <v>1</v>
      </c>
      <c r="K40" s="38" t="s">
        <v>37</v>
      </c>
      <c r="L40" s="38" t="s">
        <v>4</v>
      </c>
      <c r="M40" s="41"/>
      <c r="N40" s="55"/>
      <c r="O40" s="55"/>
      <c r="P40" s="56"/>
      <c r="Q40" s="55"/>
      <c r="R40" s="55"/>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9">
        <f t="shared" si="1"/>
        <v>10107.3</v>
      </c>
      <c r="BB40" s="61">
        <f t="shared" si="2"/>
        <v>10107.3</v>
      </c>
      <c r="BC40" s="70" t="str">
        <f t="shared" si="3"/>
        <v>INR  Ten Thousand One Hundred &amp; Seven  and Paise Thirty Only</v>
      </c>
      <c r="IA40" s="21">
        <v>4.14</v>
      </c>
      <c r="IB40" s="21" t="s">
        <v>75</v>
      </c>
      <c r="ID40" s="21">
        <v>30</v>
      </c>
      <c r="IE40" s="22" t="s">
        <v>80</v>
      </c>
      <c r="IF40" s="22"/>
      <c r="IG40" s="22"/>
      <c r="IH40" s="22"/>
      <c r="II40" s="22"/>
    </row>
    <row r="41" spans="1:243" s="21" customFormat="1" ht="94.5" customHeight="1">
      <c r="A41" s="51">
        <v>4.15</v>
      </c>
      <c r="B41" s="34" t="s">
        <v>76</v>
      </c>
      <c r="C41" s="35"/>
      <c r="D41" s="73">
        <v>30000</v>
      </c>
      <c r="E41" s="74" t="s">
        <v>81</v>
      </c>
      <c r="F41" s="71">
        <v>7.72</v>
      </c>
      <c r="G41" s="38"/>
      <c r="H41" s="38"/>
      <c r="I41" s="39" t="s">
        <v>36</v>
      </c>
      <c r="J41" s="40">
        <f t="shared" si="0"/>
        <v>1</v>
      </c>
      <c r="K41" s="38" t="s">
        <v>37</v>
      </c>
      <c r="L41" s="38" t="s">
        <v>4</v>
      </c>
      <c r="M41" s="41"/>
      <c r="N41" s="55"/>
      <c r="O41" s="55"/>
      <c r="P41" s="56"/>
      <c r="Q41" s="55"/>
      <c r="R41" s="55"/>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9">
        <f t="shared" si="1"/>
        <v>231600</v>
      </c>
      <c r="BB41" s="61">
        <f t="shared" si="2"/>
        <v>231600</v>
      </c>
      <c r="BC41" s="70" t="str">
        <f t="shared" si="3"/>
        <v>INR  Two Lakh Thirty One Thousand Six Hundred    Only</v>
      </c>
      <c r="IA41" s="21">
        <v>4.15</v>
      </c>
      <c r="IB41" s="21" t="s">
        <v>76</v>
      </c>
      <c r="ID41" s="21">
        <v>30000</v>
      </c>
      <c r="IE41" s="22" t="s">
        <v>81</v>
      </c>
      <c r="IF41" s="22"/>
      <c r="IG41" s="22"/>
      <c r="IH41" s="22"/>
      <c r="II41" s="22"/>
    </row>
    <row r="42" spans="1:243" s="21" customFormat="1" ht="15" customHeight="1">
      <c r="A42" s="51">
        <v>5</v>
      </c>
      <c r="B42" s="34" t="s">
        <v>77</v>
      </c>
      <c r="C42" s="35"/>
      <c r="D42" s="76"/>
      <c r="E42" s="76"/>
      <c r="F42" s="76"/>
      <c r="G42" s="76"/>
      <c r="H42" s="76"/>
      <c r="I42" s="76"/>
      <c r="J42" s="76"/>
      <c r="K42" s="76"/>
      <c r="L42" s="76"/>
      <c r="M42" s="76"/>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IA42" s="21">
        <v>5</v>
      </c>
      <c r="IB42" s="75" t="s">
        <v>77</v>
      </c>
      <c r="IE42" s="22"/>
      <c r="IF42" s="22"/>
      <c r="IG42" s="22"/>
      <c r="IH42" s="22"/>
      <c r="II42" s="22"/>
    </row>
    <row r="43" spans="1:243" s="21" customFormat="1" ht="141.75" customHeight="1">
      <c r="A43" s="33">
        <v>5.01</v>
      </c>
      <c r="B43" s="34" t="s">
        <v>83</v>
      </c>
      <c r="C43" s="35"/>
      <c r="D43" s="73">
        <v>30000</v>
      </c>
      <c r="E43" s="74" t="s">
        <v>82</v>
      </c>
      <c r="F43" s="71">
        <v>3.51</v>
      </c>
      <c r="G43" s="38"/>
      <c r="H43" s="38"/>
      <c r="I43" s="39" t="s">
        <v>36</v>
      </c>
      <c r="J43" s="40">
        <f>IF(I43="Less(-)",-1,1)</f>
        <v>1</v>
      </c>
      <c r="K43" s="38" t="s">
        <v>37</v>
      </c>
      <c r="L43" s="38" t="s">
        <v>4</v>
      </c>
      <c r="M43" s="41"/>
      <c r="N43" s="55"/>
      <c r="O43" s="55"/>
      <c r="P43" s="56"/>
      <c r="Q43" s="55"/>
      <c r="R43" s="55"/>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9">
        <f>total_amount_ba($B$2,$D$2,D43,F43,J43,K43,M43)</f>
        <v>105300</v>
      </c>
      <c r="BB43" s="61">
        <f>BA43+SUM(N43:AZ43)</f>
        <v>105300</v>
      </c>
      <c r="BC43" s="70" t="str">
        <f>SpellNumber(L43,BB43)</f>
        <v>INR  One Lakh Five Thousand Three Hundred    Only</v>
      </c>
      <c r="IA43" s="21">
        <v>5.01</v>
      </c>
      <c r="IB43" s="75" t="s">
        <v>83</v>
      </c>
      <c r="ID43" s="21">
        <v>30000</v>
      </c>
      <c r="IE43" s="22" t="s">
        <v>82</v>
      </c>
      <c r="IF43" s="22"/>
      <c r="IG43" s="22"/>
      <c r="IH43" s="22"/>
      <c r="II43" s="22"/>
    </row>
    <row r="44" spans="1:55" ht="42.75">
      <c r="A44" s="49" t="s">
        <v>38</v>
      </c>
      <c r="B44" s="50"/>
      <c r="C44" s="52"/>
      <c r="D44" s="66"/>
      <c r="E44" s="66"/>
      <c r="F44" s="66"/>
      <c r="G44" s="36"/>
      <c r="H44" s="53"/>
      <c r="I44" s="53"/>
      <c r="J44" s="53"/>
      <c r="K44" s="53"/>
      <c r="L44" s="54"/>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69">
        <f>SUM(BA13:BA43)</f>
        <v>580325.31</v>
      </c>
      <c r="BB44" s="69">
        <f>SUM(BB13:BB43)</f>
        <v>580325.31</v>
      </c>
      <c r="BC44" s="70" t="str">
        <f>SpellNumber($E$2,BB44)</f>
        <v>INR  Five Lakh Eighty Thousand Three Hundred &amp; Twenty Five  and Paise Thirty One Only</v>
      </c>
    </row>
    <row r="45" spans="1:55" ht="45" customHeight="1">
      <c r="A45" s="24" t="s">
        <v>39</v>
      </c>
      <c r="B45" s="25"/>
      <c r="C45" s="26"/>
      <c r="D45" s="63"/>
      <c r="E45" s="64" t="s">
        <v>46</v>
      </c>
      <c r="F45" s="65"/>
      <c r="G45" s="27"/>
      <c r="H45" s="28"/>
      <c r="I45" s="28"/>
      <c r="J45" s="28"/>
      <c r="K45" s="29"/>
      <c r="L45" s="30"/>
      <c r="M45" s="31"/>
      <c r="N45" s="32"/>
      <c r="O45" s="21"/>
      <c r="P45" s="21"/>
      <c r="Q45" s="21"/>
      <c r="R45" s="21"/>
      <c r="S45" s="21"/>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67">
        <f>IF(ISBLANK(F45),0,IF(E45="Excess (+)",ROUND(BA44+(BA44*F45),2),IF(E45="Less (-)",ROUND(BA44+(BA44*F45*(-1)),2),IF(E45="At Par",BA44,0))))</f>
        <v>0</v>
      </c>
      <c r="BB45" s="68">
        <f>ROUND(BA45,0)</f>
        <v>0</v>
      </c>
      <c r="BC45" s="70" t="str">
        <f>SpellNumber($E$2,BB45)</f>
        <v>INR Zero Only</v>
      </c>
    </row>
    <row r="46" spans="1:55" ht="33" customHeight="1">
      <c r="A46" s="23" t="s">
        <v>40</v>
      </c>
      <c r="B46" s="23"/>
      <c r="C46" s="78" t="str">
        <f>SpellNumber($E$2,BB45)</f>
        <v>INR Zero Only</v>
      </c>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sheetData>
  <sheetProtection password="8F23" sheet="1"/>
  <mergeCells count="21">
    <mergeCell ref="A1:L1"/>
    <mergeCell ref="A4:BC4"/>
    <mergeCell ref="A5:BC5"/>
    <mergeCell ref="A6:BC6"/>
    <mergeCell ref="A7:BC7"/>
    <mergeCell ref="B8:BC8"/>
    <mergeCell ref="A9:BC9"/>
    <mergeCell ref="D17:BC17"/>
    <mergeCell ref="D19:BC19"/>
    <mergeCell ref="D20:BC20"/>
    <mergeCell ref="D27:BC27"/>
    <mergeCell ref="D23:BC23"/>
    <mergeCell ref="D26:BC26"/>
    <mergeCell ref="D14:BC14"/>
    <mergeCell ref="D16:BC16"/>
    <mergeCell ref="D31:BC31"/>
    <mergeCell ref="D35:BC35"/>
    <mergeCell ref="D37:BC37"/>
    <mergeCell ref="D42:BC42"/>
    <mergeCell ref="C46:BC46"/>
    <mergeCell ref="D13:BC1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5">
      <formula1>IF(E45="Select",-1,IF(E45="At Par",0,0))</formula1>
      <formula2>IF(E45="Select",-1,IF(E45="At Par",0,0.99))</formula2>
    </dataValidation>
    <dataValidation type="list" allowBlank="1" showErrorMessage="1" sqref="E4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5">
      <formula1>0</formula1>
      <formula2>IF(#REF!&lt;&gt;"Select",99.9,0)</formula2>
    </dataValidation>
    <dataValidation allowBlank="1" showInputMessage="1" showErrorMessage="1" promptTitle="Units" prompt="Please enter Units in text" sqref="D15:E15 D18:E18 D21:E22 D24:E25 D28:E30 D32:E34 D36:E36 D38:E41 D43:E43">
      <formula1>0</formula1>
      <formula2>0</formula2>
    </dataValidation>
    <dataValidation type="decimal" allowBlank="1" showInputMessage="1" showErrorMessage="1" promptTitle="Quantity" prompt="Please enter the Quantity for this item. " errorTitle="Invalid Entry" error="Only Numeric Values are allowed. " sqref="F15 F18 F21:F22 F24:F25 F28:F30 F32:F34 F36 F38:F41 F43">
      <formula1>0</formula1>
      <formula2>999999999999999</formula2>
    </dataValidation>
    <dataValidation type="list" allowBlank="1" showErrorMessage="1" sqref="D13:D14 K15 D16:D17 K18 D19:D20 K21:K22 D23 K24:K25 D26:D27 K28:K30 D31 K32:K34 D35 K36 D37 K38:K41 K43 D42">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5 G28:H30 G32:H34 G36:H36 G38:H41 G43:H43">
      <formula1>0</formula1>
      <formula2>999999999999999</formula2>
    </dataValidation>
    <dataValidation allowBlank="1" showInputMessage="1" showErrorMessage="1" promptTitle="Addition / Deduction" prompt="Please Choose the correct One" sqref="J15 J18 J21:J22 J24:J25 J28:J30 J32:J34 J36 J38:J41 J43">
      <formula1>0</formula1>
      <formula2>0</formula2>
    </dataValidation>
    <dataValidation type="list" showErrorMessage="1" sqref="I15 I18 I21:I22 I24:I25 I28:I30 I32:I34 I36 I38:I41 I4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5 N28:O30 N32:O34 N36:O36 N38:O41 N43:O4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5 R28:R30 R32:R34 R36 R38:R41 R4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5 Q28:Q30 Q32:Q34 Q36 Q38:Q41 Q4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5 M28:M30 M32:M34 M36 M38:M41 M43">
      <formula1>0</formula1>
      <formula2>999999999999999</formula2>
    </dataValidation>
    <dataValidation type="list" allowBlank="1" showInputMessage="1" showErrorMessage="1" sqref="L36 L37 L38 L39 L40 L41 L13 L14 L15 L16 L17 L18 L19 L20 L21 L22 L23 L24 L25 L26 L27 L28 L29 L30 L31 L32 L33 L34 L35 L43 L4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43">
      <formula1>0</formula1>
      <formula2>0</formula2>
    </dataValidation>
    <dataValidation type="decimal" allowBlank="1" showErrorMessage="1" errorTitle="Invalid Entry" error="Only Numeric Values are allowed. " sqref="A13:A43">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4" t="s">
        <v>41</v>
      </c>
      <c r="F6" s="84"/>
      <c r="G6" s="84"/>
      <c r="H6" s="84"/>
      <c r="I6" s="84"/>
      <c r="J6" s="84"/>
      <c r="K6" s="84"/>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R.K</cp:lastModifiedBy>
  <cp:lastPrinted>2019-03-01T13:08:24Z</cp:lastPrinted>
  <dcterms:created xsi:type="dcterms:W3CDTF">2009-01-30T06:42:42Z</dcterms:created>
  <dcterms:modified xsi:type="dcterms:W3CDTF">2020-02-21T07:30:56Z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