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<sst xmlns="http://schemas.openxmlformats.org/spreadsheetml/2006/main" count="603" uniqueCount="173">
  <si>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</si>
  <si>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</si>
  <si>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</si>
  <si>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</si>
  <si>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</si>
  <si>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</si>
  <si>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</si>
  <si>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</si>
  <si>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</si>
  <si>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</si>
  <si>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</si>
  <si>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</si>
  <si>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</si>
  <si>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</si>
  <si>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</si>
  <si>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</si>
  <si>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</si>
  <si>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</si>
  <si>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</si>
  <si>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</si>
  <si>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</si>
  <si>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</si>
  <si>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</si>
  <si>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</si>
  <si>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</si>
  <si>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</si>
  <si>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</si>
  <si>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</si>
  <si>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</si>
  <si>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</si>
  <si>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</si>
  <si>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</si>
  <si>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</si>
  <si>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</si>
  <si>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</si>
  <si>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</si>
  <si>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</si>
  <si>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</si>
  <si>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</si>
  <si>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</si>
  <si>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</si>
  <si>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</si>
  <si>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</si>
  <si>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</si>
  <si>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</si>
  <si>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</si>
  <si>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</si>
  <si>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</si>
  <si>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</si>
  <si>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</si>
  <si>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</si>
  <si>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</si>
  <si>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</si>
  <si>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</si>
  <si>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</si>
  <si>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 Installation, testing &amp; commissioning of AC ceiling fan of following sweep  220 volts  without  regulator I/c wiring the down rods of standard length up to 30 cm with 1.5 sq.mm. PVC insulated copper conductor single core cable etc complete as reqd.(Crompton or its equivalent approved make)</t>
  </si>
  <si>
    <t xml:space="preserve"> 900 mm </t>
  </si>
  <si>
    <t xml:space="preserve"> 1200 mm </t>
  </si>
  <si>
    <t>Supplying and fixing connecting and commissioning of AC  230/250 volts, 50 HZ, 250 mm sweep fresh air fan  including providing  nuts, bolts, mounting frame and other accessories etc complete as required(Crompton or its equivalent approved make)</t>
  </si>
  <si>
    <t>200 mm (Plastic body)</t>
  </si>
  <si>
    <t>Supply, Installation of exhaust fan, 900 rpm 220 volt AC, 50 Hz of following sweep in the existing opening I/c connection, testing, commissioning etc complete as reqd(Crompton or its equivalent approved make)</t>
  </si>
  <si>
    <t>225 mm</t>
  </si>
  <si>
    <t>Supplying, fixing, connecting, testing &amp; commissioning of electric storage type water heater(Gyser) capacity  25 ltr. model CDR DLX Horizentol round shape with 2 kW heating element on rag bolts / fashner with washer and all other required accessories like inlet &amp; outlet connection pipe  etc. , i/c dismentalling &amp; refixing of existing false ceiling structure for fixing of gyser above the false ceiling as required complete (Racold or its equivalent approved make)</t>
  </si>
  <si>
    <t>Supplying, fixing, connecting, commissioning and testing of the following luminaries light fixtures complete with all accessories and with lamp as required complete.</t>
  </si>
  <si>
    <t>LED tube light fitting (1 X 18 / 20 Watt. LED)  surface mounting luminares (Havells or its equivalent approved make)</t>
  </si>
  <si>
    <t>Supply / fixing , testing &amp; commissioning of 12W  LED. Slim surface mounted round LED panel al. die cast body with premium diffuser to ensure glare free as required complete (Havells or its equivalent make etc as reqd</t>
  </si>
  <si>
    <t>Supplying, fixing, connecting, commissioning and testing of the following luminaries light fixtures complete with all accessories and without lamp as required complete.</t>
  </si>
  <si>
    <t>Wall light stylo fitting 14W Havells make or equvalent. its equivalent approved make etc as required</t>
  </si>
  <si>
    <t>Supply / fixing , testing &amp; commissioning of 9W  1 ftor 2 ft LED wall/mirror light. (Havells or its equivalent approved make)</t>
  </si>
  <si>
    <t>Mini- trunking</t>
  </si>
  <si>
    <t>End cap left or right</t>
  </si>
  <si>
    <t>Internal/ external angle</t>
  </si>
  <si>
    <t xml:space="preserve">Flat angle </t>
  </si>
  <si>
    <t>Flat junction</t>
  </si>
  <si>
    <t>S &amp; F 3 mm thick phenolic laminated sheet on existing board with brass screw &amp; cup washer etc as reqd.its equivalent approved make etc as required</t>
  </si>
  <si>
    <t>Locating fault in wiring rectifying  removing &amp;  restoring supply the same &amp; making good the damages etc as reqd.</t>
  </si>
  <si>
    <t>Supply / fixing and connecting &amp; commissioning following  lamps  in existing fitting as reqd. its equivalent approved make etc as required  (Havells or its equivalent approved make)</t>
  </si>
  <si>
    <t>LED bulb 9 Watt</t>
  </si>
  <si>
    <t xml:space="preserve">Supplying and fixing plastic fan box cover for existing fan box as reqd.
</t>
  </si>
  <si>
    <t xml:space="preserve">Supplying and fixing plastic fan plastic cover for existing junction box as reqd.
</t>
  </si>
  <si>
    <t>3 module</t>
  </si>
  <si>
    <t xml:space="preserve"> 4 module</t>
  </si>
  <si>
    <t>6 module</t>
  </si>
  <si>
    <t xml:space="preserve"> 8 module</t>
  </si>
  <si>
    <t>Supplying &amp; drawing following sizes of FRLS PVC insulated copper conductor, single core cable in  the existing surface / recessed steel / PVC conduit as reqd.</t>
  </si>
  <si>
    <t>1 x 1.5 Sq.mm..</t>
  </si>
  <si>
    <t>3 x 1.5 Sq.mm..</t>
  </si>
  <si>
    <t>3 x 4 Sq.mm..</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</si>
  <si>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</si>
  <si>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</si>
  <si>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</si>
  <si>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</si>
  <si>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</si>
  <si>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</si>
  <si>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Telephone socket outlet</t>
  </si>
  <si>
    <t>Bell Push</t>
  </si>
  <si>
    <t>Fan regulator socket type rotary step</t>
  </si>
  <si>
    <t>Blanking plate</t>
  </si>
  <si>
    <t>S &amp; F following size/modules, GI box along with modular base and cover plate for modular switches in recess etc.as required.</t>
  </si>
  <si>
    <t>1/2 module</t>
  </si>
  <si>
    <t>S/F following modular base &amp; cover plate on existing modular metal boxes etc. as reqd.</t>
  </si>
  <si>
    <t xml:space="preserve">1 or 2 module </t>
  </si>
  <si>
    <t>4 module</t>
  </si>
  <si>
    <t xml:space="preserve">6 module </t>
  </si>
  <si>
    <t xml:space="preserve">8 module </t>
  </si>
  <si>
    <t>12 module</t>
  </si>
  <si>
    <t xml:space="preserve">Supplying and fixing call bell/ buzzer suitable for single phase,230 V, complete as required.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</si>
  <si>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</si>
  <si>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</si>
  <si>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</si>
  <si>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</si>
  <si>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</si>
  <si>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</si>
  <si>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</si>
  <si>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</si>
  <si>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</si>
  <si>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</si>
  <si>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</si>
  <si>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</si>
  <si>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</si>
  <si>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</si>
  <si>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</si>
  <si>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</si>
  <si>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</si>
  <si>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</si>
  <si>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</si>
  <si>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</si>
  <si>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</si>
  <si>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</si>
  <si>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</si>
  <si>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</si>
  <si>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</si>
  <si>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</si>
  <si>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</si>
  <si>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</si>
  <si>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</si>
  <si>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</si>
  <si>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</si>
  <si>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</si>
  <si>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</si>
  <si>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</si>
  <si>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</si>
  <si>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</si>
  <si>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</si>
  <si>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</si>
  <si>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</si>
  <si>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</si>
  <si>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</si>
  <si>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</si>
  <si>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</si>
  <si>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</si>
  <si>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</si>
  <si>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</si>
  <si>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</si>
  <si>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</si>
  <si>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</si>
  <si>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</si>
  <si>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</si>
  <si>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</si>
  <si>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</si>
  <si>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</si>
  <si>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</si>
  <si>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</si>
  <si>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</si>
  <si>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Tender Inviting Authority: Executive Engineer (Elect.)</t>
  </si>
  <si>
    <t>Nos.</t>
  </si>
  <si>
    <t>Mtr.</t>
  </si>
  <si>
    <t>Sq.cm</t>
  </si>
  <si>
    <t>Contract No:  10/Elect/2022/188              Dated: 22.07.2022</t>
  </si>
  <si>
    <t>Supplying, installation DLP mini- trunking 32mm x 12.5mm and accessories white-system with independent cover- without central partion etc. complete as reqd(Legrand or its equivalent approved make)</t>
  </si>
  <si>
    <t>Supplying and fixing following size /modules,plastic box for modular switches in recess etc as required from approved make etc as required</t>
  </si>
  <si>
    <t>Supplying, installation DLP mini- trunking 32mm x 20mm and accessories white-system with independent cover- without central partion etc. complete as reqd.(Legrand or its equivalent approved make)</t>
  </si>
  <si>
    <t>Name of Work: Providing &amp; fixing of ceiling fans, exhaust &amp; fresh air fans, light fittings, light / lamps, wall brackets, Geysers etc with allied works required for transit residential accommodation in 25 Nos (Block B &amp; D) of additional flats hired by IIT Kanpur in Ratan Planet, Naramau Kanpur.</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</si>
</sst>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1"/>
      <color theme="1"/>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69"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3" fillId="0" borderId="11" xfId="0" applyFont="1" applyFill="1" applyBorder="1" applyAlignment="1">
      <alignment horizontal="center" vertical="top" wrapText="1"/>
    </xf>
    <xf numFmtId="0" fontId="73" fillId="0" borderId="11" xfId="0" applyFont="1" applyFill="1" applyBorder="1" applyAlignment="1">
      <alignment horizontal="justify" vertical="top" wrapText="1"/>
    </xf>
    <xf numFmtId="0" fontId="3" fillId="0" borderId="11" xfId="0" applyFont="1" applyFill="1" applyBorder="1" applyAlignment="1">
      <alignment horizontal="center" vertical="top"/>
    </xf>
    <xf numFmtId="0" fontId="73" fillId="0" borderId="11" xfId="0" applyFont="1" applyFill="1" applyBorder="1" applyAlignment="1">
      <alignment horizontal="justify" vertical="center" wrapText="1"/>
    </xf>
    <xf numFmtId="172"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2" fontId="3" fillId="0" borderId="11" xfId="0" applyNumberFormat="1" applyFont="1" applyFill="1" applyBorder="1" applyAlignment="1">
      <alignment horizontal="center" vertical="top"/>
    </xf>
    <xf numFmtId="0" fontId="3" fillId="0" borderId="11" xfId="57" applyFont="1" applyFill="1" applyBorder="1" applyAlignment="1">
      <alignment horizontal="center" vertical="top"/>
      <protection/>
    </xf>
    <xf numFmtId="0" fontId="3" fillId="0" borderId="11" xfId="0" applyFont="1" applyFill="1" applyBorder="1" applyAlignment="1">
      <alignment horizontal="justify" vertical="center" wrapText="1"/>
    </xf>
    <xf numFmtId="0" fontId="3" fillId="0" borderId="11" xfId="0" applyFont="1" applyFill="1" applyBorder="1" applyAlignment="1">
      <alignment horizontal="justify" vertical="top"/>
    </xf>
    <xf numFmtId="0" fontId="3" fillId="0" borderId="11" xfId="0" applyFont="1" applyFill="1" applyBorder="1" applyAlignment="1">
      <alignment horizontal="justify" vertical="top" wrapText="1"/>
    </xf>
    <xf numFmtId="2" fontId="3" fillId="0" borderId="11" xfId="0" applyNumberFormat="1" applyFont="1" applyFill="1" applyBorder="1" applyAlignment="1">
      <alignment horizontal="center" vertical="top" wrapText="1"/>
    </xf>
    <xf numFmtId="0" fontId="73" fillId="0" borderId="11" xfId="0" applyFont="1" applyFill="1" applyBorder="1" applyAlignment="1">
      <alignment horizontal="center" vertical="top"/>
    </xf>
    <xf numFmtId="0" fontId="3" fillId="0" borderId="11" xfId="0" applyFont="1" applyFill="1" applyBorder="1" applyAlignment="1" applyProtection="1">
      <alignment horizontal="center" vertical="top" wrapText="1"/>
      <protection/>
    </xf>
    <xf numFmtId="0" fontId="73" fillId="0" borderId="11" xfId="0" applyFont="1" applyFill="1" applyBorder="1" applyAlignment="1" applyProtection="1">
      <alignment horizontal="justify" vertical="top"/>
      <protection/>
    </xf>
    <xf numFmtId="2" fontId="3" fillId="0" borderId="11" xfId="0" applyNumberFormat="1" applyFont="1" applyFill="1" applyBorder="1" applyAlignment="1" applyProtection="1">
      <alignment horizontal="center" vertical="top" wrapText="1"/>
      <protection/>
    </xf>
    <xf numFmtId="0" fontId="73" fillId="0" borderId="11" xfId="0" applyFont="1" applyFill="1" applyBorder="1" applyAlignment="1">
      <alignment horizontal="justify" vertical="top"/>
    </xf>
    <xf numFmtId="0" fontId="73" fillId="0" borderId="11" xfId="0" applyFont="1" applyFill="1" applyBorder="1" applyAlignment="1">
      <alignment horizontal="center" vertical="top" wrapText="1"/>
    </xf>
    <xf numFmtId="1" fontId="3" fillId="0" borderId="11" xfId="0" applyNumberFormat="1" applyFont="1" applyFill="1" applyBorder="1" applyAlignment="1">
      <alignment horizontal="center"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8"/>
  <sheetViews>
    <sheetView showGridLines="0" showZeros="0" zoomScale="75" zoomScaleNormal="75" zoomScalePageLayoutView="0" workbookViewId="0" topLeftCell="A55">
      <selection activeCell="D76" sqref="D76"/>
    </sheetView>
  </sheetViews>
  <sheetFormatPr defaultColWidth="9.140625" defaultRowHeight="15"/>
  <cols>
    <col min="1" max="1" width="14.8515625" style="27" customWidth="1"/>
    <col min="2" max="2" width="44.57421875" style="27" customWidth="1"/>
    <col min="3" max="3" width="15.57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94" t="str">
        <f>B2&amp;" BoQ"</f>
        <v>Percentage BoQ</v>
      </c>
      <c r="B1" s="94"/>
      <c r="C1" s="94"/>
      <c r="D1" s="94"/>
      <c r="E1" s="94"/>
      <c r="F1" s="94"/>
      <c r="G1" s="94"/>
      <c r="H1" s="94"/>
      <c r="I1" s="94"/>
      <c r="J1" s="94"/>
      <c r="K1" s="94"/>
      <c r="L1" s="94"/>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95" t="s">
        <v>164</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9.75" customHeight="1">
      <c r="A5" s="95" t="s">
        <v>172</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6"/>
      <c r="IF5" s="6"/>
      <c r="IG5" s="6"/>
      <c r="IH5" s="6"/>
      <c r="II5" s="6"/>
    </row>
    <row r="6" spans="1:243" s="5" customFormat="1" ht="30.75" customHeight="1">
      <c r="A6" s="95" t="s">
        <v>168</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6"/>
      <c r="IF6" s="6"/>
      <c r="IG6" s="6"/>
      <c r="IH6" s="6"/>
      <c r="II6" s="6"/>
    </row>
    <row r="7" spans="1:243" s="5" customFormat="1" ht="29.25" customHeight="1" hidden="1">
      <c r="A7" s="96" t="s">
        <v>7</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30" t="s">
        <v>51</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8"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28.25">
      <c r="A13" s="76">
        <v>1</v>
      </c>
      <c r="B13" s="77" t="s">
        <v>55</v>
      </c>
      <c r="C13" s="34" t="s">
        <v>33</v>
      </c>
      <c r="D13" s="71"/>
      <c r="E13" s="72"/>
      <c r="F13" s="33"/>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76">
        <v>1.1</v>
      </c>
      <c r="B14" s="77" t="s">
        <v>56</v>
      </c>
      <c r="C14" s="34" t="s">
        <v>39</v>
      </c>
      <c r="D14" s="73">
        <v>25</v>
      </c>
      <c r="E14" s="75" t="s">
        <v>165</v>
      </c>
      <c r="F14" s="74">
        <v>1866.73</v>
      </c>
      <c r="G14" s="22"/>
      <c r="H14" s="15"/>
      <c r="I14" s="35" t="s">
        <v>36</v>
      </c>
      <c r="J14" s="16">
        <f>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59">
        <f>total_amount_ba($B$2,$D$2,D14,F14,J14,K14,M14)</f>
        <v>46668.25</v>
      </c>
      <c r="BB14" s="65">
        <f>BA14+SUM(N14:AZ14)</f>
        <v>46668.25</v>
      </c>
      <c r="BC14" s="40" t="str">
        <f>SpellNumber(L14,BB14)</f>
        <v>INR  Forty Six Thousand Six Hundred &amp; Sixty Eight  and Paise Twenty Five Only</v>
      </c>
      <c r="IE14" s="21">
        <v>1.01</v>
      </c>
      <c r="IF14" s="21" t="s">
        <v>37</v>
      </c>
      <c r="IG14" s="21" t="s">
        <v>33</v>
      </c>
      <c r="IH14" s="21">
        <v>123.223</v>
      </c>
      <c r="II14" s="21" t="s">
        <v>35</v>
      </c>
    </row>
    <row r="15" spans="1:243" s="20" customFormat="1" ht="28.5">
      <c r="A15" s="76">
        <v>1.2</v>
      </c>
      <c r="B15" s="77" t="s">
        <v>57</v>
      </c>
      <c r="C15" s="34" t="s">
        <v>40</v>
      </c>
      <c r="D15" s="73">
        <v>125</v>
      </c>
      <c r="E15" s="75" t="s">
        <v>165</v>
      </c>
      <c r="F15" s="74">
        <v>1626.48</v>
      </c>
      <c r="G15" s="22"/>
      <c r="H15" s="22"/>
      <c r="I15" s="35" t="s">
        <v>36</v>
      </c>
      <c r="J15" s="16">
        <f>IF(I15="Less(-)",-1,1)</f>
        <v>1</v>
      </c>
      <c r="K15" s="17" t="s">
        <v>46</v>
      </c>
      <c r="L15" s="17" t="s">
        <v>6</v>
      </c>
      <c r="M15" s="43"/>
      <c r="N15" s="22"/>
      <c r="O15" s="22"/>
      <c r="P15" s="42"/>
      <c r="Q15" s="22"/>
      <c r="R15" s="22"/>
      <c r="S15" s="42"/>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59">
        <f>total_amount_ba($B$2,$D$2,D15,F15,J15,K15,M15)</f>
        <v>203310</v>
      </c>
      <c r="BB15" s="65">
        <f>BA15+SUM(N15:AZ15)</f>
        <v>203310</v>
      </c>
      <c r="BC15" s="40" t="str">
        <f>SpellNumber(L15,BB15)</f>
        <v>INR  Two Lakh Three Thousand Three Hundred &amp; Ten  Only</v>
      </c>
      <c r="IE15" s="21">
        <v>1.02</v>
      </c>
      <c r="IF15" s="21" t="s">
        <v>38</v>
      </c>
      <c r="IG15" s="21" t="s">
        <v>39</v>
      </c>
      <c r="IH15" s="21">
        <v>213</v>
      </c>
      <c r="II15" s="21" t="s">
        <v>35</v>
      </c>
    </row>
    <row r="16" spans="1:243" s="20" customFormat="1" ht="99.75">
      <c r="A16" s="76">
        <v>2</v>
      </c>
      <c r="B16" s="78" t="s">
        <v>58</v>
      </c>
      <c r="C16" s="34" t="s">
        <v>42</v>
      </c>
      <c r="D16" s="71"/>
      <c r="E16" s="75"/>
      <c r="F16" s="33">
        <v>0</v>
      </c>
      <c r="G16" s="15"/>
      <c r="H16" s="15"/>
      <c r="I16" s="35"/>
      <c r="J16" s="16"/>
      <c r="K16" s="17"/>
      <c r="L16" s="17"/>
      <c r="M16" s="18"/>
      <c r="N16" s="19"/>
      <c r="O16" s="19"/>
      <c r="P16" s="36"/>
      <c r="Q16" s="19"/>
      <c r="R16" s="19"/>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8"/>
      <c r="BB16" s="39"/>
      <c r="BC16" s="40"/>
      <c r="IE16" s="21">
        <v>2</v>
      </c>
      <c r="IF16" s="21" t="s">
        <v>32</v>
      </c>
      <c r="IG16" s="21" t="s">
        <v>40</v>
      </c>
      <c r="IH16" s="21">
        <v>10</v>
      </c>
      <c r="II16" s="21" t="s">
        <v>35</v>
      </c>
    </row>
    <row r="17" spans="1:243" s="20" customFormat="1" ht="28.5">
      <c r="A17" s="76">
        <v>2.1</v>
      </c>
      <c r="B17" s="77" t="s">
        <v>59</v>
      </c>
      <c r="C17" s="34" t="s">
        <v>43</v>
      </c>
      <c r="D17" s="73">
        <v>50</v>
      </c>
      <c r="E17" s="75" t="s">
        <v>165</v>
      </c>
      <c r="F17" s="74">
        <v>1456.38</v>
      </c>
      <c r="G17" s="22"/>
      <c r="H17" s="22"/>
      <c r="I17" s="35" t="s">
        <v>36</v>
      </c>
      <c r="J17" s="16">
        <f>IF(I17="Less(-)",-1,1)</f>
        <v>1</v>
      </c>
      <c r="K17" s="17" t="s">
        <v>46</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59">
        <f>total_amount_ba($B$2,$D$2,D17,F17,J17,K17,M17)</f>
        <v>72819</v>
      </c>
      <c r="BB17" s="65">
        <f>BA17+SUM(N17:AZ17)</f>
        <v>72819</v>
      </c>
      <c r="BC17" s="40" t="str">
        <f>SpellNumber(L17,BB17)</f>
        <v>INR  Seventy Two Thousand Eight Hundred &amp; Nineteen  Only</v>
      </c>
      <c r="IE17" s="21">
        <v>3</v>
      </c>
      <c r="IF17" s="21" t="s">
        <v>41</v>
      </c>
      <c r="IG17" s="21" t="s">
        <v>42</v>
      </c>
      <c r="IH17" s="21">
        <v>10</v>
      </c>
      <c r="II17" s="21" t="s">
        <v>35</v>
      </c>
    </row>
    <row r="18" spans="1:243" s="20" customFormat="1" ht="85.5">
      <c r="A18" s="67">
        <v>3</v>
      </c>
      <c r="B18" s="79" t="s">
        <v>60</v>
      </c>
      <c r="C18" s="34" t="s">
        <v>107</v>
      </c>
      <c r="D18" s="71"/>
      <c r="E18" s="80"/>
      <c r="F18" s="33">
        <v>0</v>
      </c>
      <c r="G18" s="15"/>
      <c r="H18" s="15"/>
      <c r="I18" s="35"/>
      <c r="J18" s="16"/>
      <c r="K18" s="17"/>
      <c r="L18" s="17"/>
      <c r="M18" s="18"/>
      <c r="N18" s="19"/>
      <c r="O18" s="19"/>
      <c r="P18" s="36"/>
      <c r="Q18" s="19"/>
      <c r="R18" s="19"/>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8"/>
      <c r="BB18" s="39"/>
      <c r="BC18" s="40"/>
      <c r="IE18" s="21">
        <v>1.01</v>
      </c>
      <c r="IF18" s="21" t="s">
        <v>37</v>
      </c>
      <c r="IG18" s="21" t="s">
        <v>33</v>
      </c>
      <c r="IH18" s="21">
        <v>123.223</v>
      </c>
      <c r="II18" s="21" t="s">
        <v>35</v>
      </c>
    </row>
    <row r="19" spans="1:243" s="20" customFormat="1" ht="28.5">
      <c r="A19" s="67">
        <v>3.1</v>
      </c>
      <c r="B19" s="79" t="s">
        <v>61</v>
      </c>
      <c r="C19" s="34" t="s">
        <v>108</v>
      </c>
      <c r="D19" s="73">
        <v>25</v>
      </c>
      <c r="E19" s="80" t="s">
        <v>165</v>
      </c>
      <c r="F19" s="74">
        <v>1770.28</v>
      </c>
      <c r="G19" s="22"/>
      <c r="H19" s="22"/>
      <c r="I19" s="35" t="s">
        <v>36</v>
      </c>
      <c r="J19" s="16">
        <f>IF(I19="Less(-)",-1,1)</f>
        <v>1</v>
      </c>
      <c r="K19" s="17" t="s">
        <v>46</v>
      </c>
      <c r="L19" s="17" t="s">
        <v>6</v>
      </c>
      <c r="M19" s="43"/>
      <c r="N19" s="22"/>
      <c r="O19" s="22"/>
      <c r="P19" s="42"/>
      <c r="Q19" s="22"/>
      <c r="R19" s="22"/>
      <c r="S19" s="42"/>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44"/>
      <c r="AV19" s="37"/>
      <c r="AW19" s="37"/>
      <c r="AX19" s="37"/>
      <c r="AY19" s="37"/>
      <c r="AZ19" s="37"/>
      <c r="BA19" s="59">
        <f>total_amount_ba($B$2,$D$2,D19,F19,J19,K19,M19)</f>
        <v>44257</v>
      </c>
      <c r="BB19" s="65">
        <f>BA19+SUM(N19:AZ19)</f>
        <v>44257</v>
      </c>
      <c r="BC19" s="40" t="str">
        <f>SpellNumber(L19,BB19)</f>
        <v>INR  Forty Four Thousand Two Hundred &amp; Fifty Seven  Only</v>
      </c>
      <c r="IE19" s="21">
        <v>1.02</v>
      </c>
      <c r="IF19" s="21" t="s">
        <v>38</v>
      </c>
      <c r="IG19" s="21" t="s">
        <v>39</v>
      </c>
      <c r="IH19" s="21">
        <v>213</v>
      </c>
      <c r="II19" s="21" t="s">
        <v>35</v>
      </c>
    </row>
    <row r="20" spans="1:243" s="20" customFormat="1" ht="171">
      <c r="A20" s="81">
        <v>4</v>
      </c>
      <c r="B20" s="68" t="s">
        <v>62</v>
      </c>
      <c r="C20" s="34" t="s">
        <v>109</v>
      </c>
      <c r="D20" s="73">
        <v>50</v>
      </c>
      <c r="E20" s="80" t="s">
        <v>165</v>
      </c>
      <c r="F20" s="74">
        <v>10553.27</v>
      </c>
      <c r="G20" s="22"/>
      <c r="H20" s="22"/>
      <c r="I20" s="35" t="s">
        <v>36</v>
      </c>
      <c r="J20" s="16">
        <f>IF(I20="Less(-)",-1,1)</f>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59">
        <f>total_amount_ba($B$2,$D$2,D20,F20,J20,K20,M20)</f>
        <v>527663.5</v>
      </c>
      <c r="BB20" s="65">
        <f>BA20+SUM(N20:AZ20)</f>
        <v>527663.5</v>
      </c>
      <c r="BC20" s="40" t="str">
        <f>SpellNumber(L20,BB20)</f>
        <v>INR  Five Lakh Twenty Seven Thousand Six Hundred &amp; Sixty Three  and Paise Fifty Only</v>
      </c>
      <c r="IE20" s="21">
        <v>2</v>
      </c>
      <c r="IF20" s="21" t="s">
        <v>32</v>
      </c>
      <c r="IG20" s="21" t="s">
        <v>40</v>
      </c>
      <c r="IH20" s="21">
        <v>10</v>
      </c>
      <c r="II20" s="21" t="s">
        <v>35</v>
      </c>
    </row>
    <row r="21" spans="1:243" s="20" customFormat="1" ht="71.25">
      <c r="A21" s="69">
        <v>5</v>
      </c>
      <c r="B21" s="68" t="s">
        <v>63</v>
      </c>
      <c r="C21" s="34" t="s">
        <v>110</v>
      </c>
      <c r="D21" s="71"/>
      <c r="E21" s="80"/>
      <c r="F21" s="33">
        <v>0</v>
      </c>
      <c r="G21" s="15"/>
      <c r="H21" s="15"/>
      <c r="I21" s="35"/>
      <c r="J21" s="16"/>
      <c r="K21" s="17"/>
      <c r="L21" s="17"/>
      <c r="M21" s="18"/>
      <c r="N21" s="19"/>
      <c r="O21" s="19"/>
      <c r="P21" s="36"/>
      <c r="Q21" s="19"/>
      <c r="R21" s="19"/>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8"/>
      <c r="BB21" s="39"/>
      <c r="BC21" s="40"/>
      <c r="IE21" s="21">
        <v>3</v>
      </c>
      <c r="IF21" s="21" t="s">
        <v>41</v>
      </c>
      <c r="IG21" s="21" t="s">
        <v>42</v>
      </c>
      <c r="IH21" s="21">
        <v>10</v>
      </c>
      <c r="II21" s="21" t="s">
        <v>35</v>
      </c>
    </row>
    <row r="22" spans="1:243" s="20" customFormat="1" ht="57">
      <c r="A22" s="67">
        <v>5.1</v>
      </c>
      <c r="B22" s="68" t="s">
        <v>64</v>
      </c>
      <c r="C22" s="34" t="s">
        <v>111</v>
      </c>
      <c r="D22" s="73">
        <v>175</v>
      </c>
      <c r="E22" s="80" t="s">
        <v>165</v>
      </c>
      <c r="F22" s="74">
        <v>249.89</v>
      </c>
      <c r="G22" s="22"/>
      <c r="H22" s="22"/>
      <c r="I22" s="35" t="s">
        <v>36</v>
      </c>
      <c r="J22" s="16">
        <f>IF(I22="Less(-)",-1,1)</f>
        <v>1</v>
      </c>
      <c r="K22" s="17" t="s">
        <v>46</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59">
        <f>total_amount_ba($B$2,$D$2,D22,F22,J22,K22,M22)</f>
        <v>43730.75</v>
      </c>
      <c r="BB22" s="65">
        <f>BA22+SUM(N22:AZ22)</f>
        <v>43730.75</v>
      </c>
      <c r="BC22" s="40" t="str">
        <f>SpellNumber(L22,BB22)</f>
        <v>INR  Forty Three Thousand Seven Hundred &amp; Thirty  and Paise Seventy Five Only</v>
      </c>
      <c r="IE22" s="21">
        <v>1.01</v>
      </c>
      <c r="IF22" s="21" t="s">
        <v>37</v>
      </c>
      <c r="IG22" s="21" t="s">
        <v>33</v>
      </c>
      <c r="IH22" s="21">
        <v>123.223</v>
      </c>
      <c r="II22" s="21" t="s">
        <v>35</v>
      </c>
    </row>
    <row r="23" spans="1:243" s="20" customFormat="1" ht="85.5">
      <c r="A23" s="82">
        <v>6</v>
      </c>
      <c r="B23" s="83" t="s">
        <v>65</v>
      </c>
      <c r="C23" s="34" t="s">
        <v>112</v>
      </c>
      <c r="D23" s="73">
        <v>125</v>
      </c>
      <c r="E23" s="84" t="s">
        <v>165</v>
      </c>
      <c r="F23" s="74">
        <v>821.57</v>
      </c>
      <c r="G23" s="22"/>
      <c r="H23" s="22"/>
      <c r="I23" s="35" t="s">
        <v>36</v>
      </c>
      <c r="J23" s="16">
        <f>IF(I23="Less(-)",-1,1)</f>
        <v>1</v>
      </c>
      <c r="K23" s="17" t="s">
        <v>46</v>
      </c>
      <c r="L23" s="17" t="s">
        <v>6</v>
      </c>
      <c r="M23" s="43"/>
      <c r="N23" s="22"/>
      <c r="O23" s="22"/>
      <c r="P23" s="42"/>
      <c r="Q23" s="22"/>
      <c r="R23" s="22"/>
      <c r="S23" s="42"/>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59">
        <f>total_amount_ba($B$2,$D$2,D23,F23,J23,K23,M23)</f>
        <v>102696.25</v>
      </c>
      <c r="BB23" s="65">
        <f>BA23+SUM(N23:AZ23)</f>
        <v>102696.25</v>
      </c>
      <c r="BC23" s="40" t="str">
        <f>SpellNumber(L23,BB23)</f>
        <v>INR  One Lakh Two Thousand Six Hundred &amp; Ninety Six  and Paise Twenty Five Only</v>
      </c>
      <c r="IE23" s="21">
        <v>1.02</v>
      </c>
      <c r="IF23" s="21" t="s">
        <v>38</v>
      </c>
      <c r="IG23" s="21" t="s">
        <v>39</v>
      </c>
      <c r="IH23" s="21">
        <v>213</v>
      </c>
      <c r="II23" s="21" t="s">
        <v>35</v>
      </c>
    </row>
    <row r="24" spans="1:243" s="20" customFormat="1" ht="71.25">
      <c r="A24" s="81">
        <v>7</v>
      </c>
      <c r="B24" s="68" t="s">
        <v>66</v>
      </c>
      <c r="C24" s="34" t="s">
        <v>113</v>
      </c>
      <c r="D24" s="71"/>
      <c r="E24" s="80"/>
      <c r="F24" s="33">
        <v>0</v>
      </c>
      <c r="G24" s="15"/>
      <c r="H24" s="15"/>
      <c r="I24" s="35"/>
      <c r="J24" s="16"/>
      <c r="K24" s="17"/>
      <c r="L24" s="17"/>
      <c r="M24" s="18"/>
      <c r="N24" s="19"/>
      <c r="O24" s="19"/>
      <c r="P24" s="36"/>
      <c r="Q24" s="19"/>
      <c r="R24" s="19"/>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8"/>
      <c r="BB24" s="39"/>
      <c r="BC24" s="40"/>
      <c r="IE24" s="21">
        <v>2</v>
      </c>
      <c r="IF24" s="21" t="s">
        <v>32</v>
      </c>
      <c r="IG24" s="21" t="s">
        <v>40</v>
      </c>
      <c r="IH24" s="21">
        <v>10</v>
      </c>
      <c r="II24" s="21" t="s">
        <v>35</v>
      </c>
    </row>
    <row r="25" spans="1:243" s="20" customFormat="1" ht="42.75">
      <c r="A25" s="67">
        <v>7.1</v>
      </c>
      <c r="B25" s="68" t="s">
        <v>67</v>
      </c>
      <c r="C25" s="34" t="s">
        <v>114</v>
      </c>
      <c r="D25" s="73">
        <v>100</v>
      </c>
      <c r="E25" s="80" t="s">
        <v>165</v>
      </c>
      <c r="F25" s="74">
        <v>563.37</v>
      </c>
      <c r="G25" s="22"/>
      <c r="H25" s="22"/>
      <c r="I25" s="35" t="s">
        <v>36</v>
      </c>
      <c r="J25" s="16">
        <f>IF(I25="Less(-)",-1,1)</f>
        <v>1</v>
      </c>
      <c r="K25" s="17" t="s">
        <v>46</v>
      </c>
      <c r="L25" s="17" t="s">
        <v>6</v>
      </c>
      <c r="M25" s="43"/>
      <c r="N25" s="22"/>
      <c r="O25" s="22"/>
      <c r="P25" s="42"/>
      <c r="Q25" s="22"/>
      <c r="R25" s="22"/>
      <c r="S25" s="42"/>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59">
        <f>total_amount_ba($B$2,$D$2,D25,F25,J25,K25,M25)</f>
        <v>56337</v>
      </c>
      <c r="BB25" s="65">
        <f>BA25+SUM(N25:AZ25)</f>
        <v>56337</v>
      </c>
      <c r="BC25" s="40" t="str">
        <f>SpellNumber(L25,BB25)</f>
        <v>INR  Fifty Six Thousand Three Hundred &amp; Thirty Seven  Only</v>
      </c>
      <c r="IE25" s="21">
        <v>1.01</v>
      </c>
      <c r="IF25" s="21" t="s">
        <v>37</v>
      </c>
      <c r="IG25" s="21" t="s">
        <v>33</v>
      </c>
      <c r="IH25" s="21">
        <v>123.223</v>
      </c>
      <c r="II25" s="21" t="s">
        <v>35</v>
      </c>
    </row>
    <row r="26" spans="1:243" s="20" customFormat="1" ht="57">
      <c r="A26" s="82">
        <v>8</v>
      </c>
      <c r="B26" s="83" t="s">
        <v>68</v>
      </c>
      <c r="C26" s="34" t="s">
        <v>115</v>
      </c>
      <c r="D26" s="73">
        <v>50</v>
      </c>
      <c r="E26" s="84" t="s">
        <v>165</v>
      </c>
      <c r="F26" s="74">
        <v>381.41</v>
      </c>
      <c r="G26" s="22"/>
      <c r="H26" s="22"/>
      <c r="I26" s="35" t="s">
        <v>36</v>
      </c>
      <c r="J26" s="16">
        <f>IF(I26="Less(-)",-1,1)</f>
        <v>1</v>
      </c>
      <c r="K26" s="17" t="s">
        <v>46</v>
      </c>
      <c r="L26" s="17" t="s">
        <v>6</v>
      </c>
      <c r="M26" s="43"/>
      <c r="N26" s="22"/>
      <c r="O26" s="22"/>
      <c r="P26" s="42"/>
      <c r="Q26" s="22"/>
      <c r="R26" s="22"/>
      <c r="S26" s="42"/>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59">
        <f>total_amount_ba($B$2,$D$2,D26,F26,J26,K26,M26)</f>
        <v>19070.5</v>
      </c>
      <c r="BB26" s="65">
        <f>BA26+SUM(N26:AZ26)</f>
        <v>19070.5</v>
      </c>
      <c r="BC26" s="40" t="str">
        <f>SpellNumber(L26,BB26)</f>
        <v>INR  Nineteen Thousand  &amp;Seventy  and Paise Fifty Only</v>
      </c>
      <c r="IE26" s="21">
        <v>1.02</v>
      </c>
      <c r="IF26" s="21" t="s">
        <v>38</v>
      </c>
      <c r="IG26" s="21" t="s">
        <v>39</v>
      </c>
      <c r="IH26" s="21">
        <v>213</v>
      </c>
      <c r="II26" s="21" t="s">
        <v>35</v>
      </c>
    </row>
    <row r="27" spans="1:243" s="20" customFormat="1" ht="85.5">
      <c r="A27" s="67">
        <v>9</v>
      </c>
      <c r="B27" s="68" t="s">
        <v>171</v>
      </c>
      <c r="C27" s="34" t="s">
        <v>116</v>
      </c>
      <c r="D27" s="71"/>
      <c r="E27" s="80"/>
      <c r="F27" s="33">
        <v>0</v>
      </c>
      <c r="G27" s="15"/>
      <c r="H27" s="15"/>
      <c r="I27" s="35"/>
      <c r="J27" s="16"/>
      <c r="K27" s="17"/>
      <c r="L27" s="17"/>
      <c r="M27" s="18"/>
      <c r="N27" s="19"/>
      <c r="O27" s="19"/>
      <c r="P27" s="36"/>
      <c r="Q27" s="19"/>
      <c r="R27" s="19"/>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8"/>
      <c r="BB27" s="39"/>
      <c r="BC27" s="40"/>
      <c r="IE27" s="21">
        <v>2</v>
      </c>
      <c r="IF27" s="21" t="s">
        <v>32</v>
      </c>
      <c r="IG27" s="21" t="s">
        <v>40</v>
      </c>
      <c r="IH27" s="21">
        <v>10</v>
      </c>
      <c r="II27" s="21" t="s">
        <v>35</v>
      </c>
    </row>
    <row r="28" spans="1:243" s="20" customFormat="1" ht="28.5">
      <c r="A28" s="67">
        <v>9.1</v>
      </c>
      <c r="B28" s="68" t="s">
        <v>69</v>
      </c>
      <c r="C28" s="34" t="s">
        <v>117</v>
      </c>
      <c r="D28" s="73">
        <v>100</v>
      </c>
      <c r="E28" s="80" t="s">
        <v>166</v>
      </c>
      <c r="F28" s="74">
        <v>213.94</v>
      </c>
      <c r="G28" s="22"/>
      <c r="H28" s="22"/>
      <c r="I28" s="35" t="s">
        <v>36</v>
      </c>
      <c r="J28" s="16">
        <f aca="true" t="shared" si="0" ref="J28:J33">IF(I28="Less(-)",-1,1)</f>
        <v>1</v>
      </c>
      <c r="K28" s="17" t="s">
        <v>46</v>
      </c>
      <c r="L28" s="17" t="s">
        <v>6</v>
      </c>
      <c r="M28" s="43"/>
      <c r="N28" s="22"/>
      <c r="O28" s="22"/>
      <c r="P28" s="42"/>
      <c r="Q28" s="22"/>
      <c r="R28" s="22"/>
      <c r="S28" s="42"/>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44"/>
      <c r="AV28" s="37"/>
      <c r="AW28" s="37"/>
      <c r="AX28" s="37"/>
      <c r="AY28" s="37"/>
      <c r="AZ28" s="37"/>
      <c r="BA28" s="59">
        <f aca="true" t="shared" si="1" ref="BA28:BA33">total_amount_ba($B$2,$D$2,D28,F28,J28,K28,M28)</f>
        <v>21394</v>
      </c>
      <c r="BB28" s="65">
        <f aca="true" t="shared" si="2" ref="BB28:BB34">BA28+SUM(N28:AZ28)</f>
        <v>21394</v>
      </c>
      <c r="BC28" s="40" t="str">
        <f aca="true" t="shared" si="3" ref="BC28:BC34">SpellNumber(L28,BB28)</f>
        <v>INR  Twenty One Thousand Three Hundred &amp; Ninety Four  Only</v>
      </c>
      <c r="IE28" s="21">
        <v>1.02</v>
      </c>
      <c r="IF28" s="21" t="s">
        <v>38</v>
      </c>
      <c r="IG28" s="21" t="s">
        <v>39</v>
      </c>
      <c r="IH28" s="21">
        <v>213</v>
      </c>
      <c r="II28" s="21" t="s">
        <v>35</v>
      </c>
    </row>
    <row r="29" spans="1:243" s="20" customFormat="1" ht="28.5">
      <c r="A29" s="67">
        <v>9.2</v>
      </c>
      <c r="B29" s="68" t="s">
        <v>70</v>
      </c>
      <c r="C29" s="34" t="s">
        <v>118</v>
      </c>
      <c r="D29" s="73">
        <v>5</v>
      </c>
      <c r="E29" s="80" t="s">
        <v>165</v>
      </c>
      <c r="F29" s="74">
        <v>134.15</v>
      </c>
      <c r="G29" s="22"/>
      <c r="H29" s="22"/>
      <c r="I29" s="35" t="s">
        <v>36</v>
      </c>
      <c r="J29" s="16">
        <f t="shared" si="0"/>
        <v>1</v>
      </c>
      <c r="K29" s="17" t="s">
        <v>46</v>
      </c>
      <c r="L29" s="17" t="s">
        <v>6</v>
      </c>
      <c r="M29" s="43"/>
      <c r="N29" s="22"/>
      <c r="O29" s="22"/>
      <c r="P29" s="42"/>
      <c r="Q29" s="22"/>
      <c r="R29" s="22"/>
      <c r="S29" s="42"/>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59">
        <f t="shared" si="1"/>
        <v>670.75</v>
      </c>
      <c r="BB29" s="65">
        <f t="shared" si="2"/>
        <v>670.75</v>
      </c>
      <c r="BC29" s="40" t="str">
        <f t="shared" si="3"/>
        <v>INR  Six Hundred &amp; Seventy  and Paise Seventy Five Only</v>
      </c>
      <c r="IE29" s="21">
        <v>2</v>
      </c>
      <c r="IF29" s="21" t="s">
        <v>32</v>
      </c>
      <c r="IG29" s="21" t="s">
        <v>40</v>
      </c>
      <c r="IH29" s="21">
        <v>10</v>
      </c>
      <c r="II29" s="21" t="s">
        <v>35</v>
      </c>
    </row>
    <row r="30" spans="1:243" s="20" customFormat="1" ht="28.5">
      <c r="A30" s="67">
        <v>9.3</v>
      </c>
      <c r="B30" s="68" t="s">
        <v>71</v>
      </c>
      <c r="C30" s="34" t="s">
        <v>119</v>
      </c>
      <c r="D30" s="73">
        <v>8</v>
      </c>
      <c r="E30" s="80" t="s">
        <v>165</v>
      </c>
      <c r="F30" s="74">
        <v>137.66</v>
      </c>
      <c r="G30" s="22"/>
      <c r="H30" s="22"/>
      <c r="I30" s="35" t="s">
        <v>36</v>
      </c>
      <c r="J30" s="16">
        <f t="shared" si="0"/>
        <v>1</v>
      </c>
      <c r="K30" s="17" t="s">
        <v>46</v>
      </c>
      <c r="L30" s="17" t="s">
        <v>6</v>
      </c>
      <c r="M30" s="43"/>
      <c r="N30" s="22"/>
      <c r="O30" s="22"/>
      <c r="P30" s="42"/>
      <c r="Q30" s="22"/>
      <c r="R30" s="22"/>
      <c r="S30" s="42"/>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59">
        <f t="shared" si="1"/>
        <v>1101.28</v>
      </c>
      <c r="BB30" s="65">
        <f t="shared" si="2"/>
        <v>1101.28</v>
      </c>
      <c r="BC30" s="40" t="str">
        <f t="shared" si="3"/>
        <v>INR  One Thousand One Hundred &amp; One  and Paise Twenty Eight Only</v>
      </c>
      <c r="IE30" s="21">
        <v>3</v>
      </c>
      <c r="IF30" s="21" t="s">
        <v>41</v>
      </c>
      <c r="IG30" s="21" t="s">
        <v>42</v>
      </c>
      <c r="IH30" s="21">
        <v>10</v>
      </c>
      <c r="II30" s="21" t="s">
        <v>35</v>
      </c>
    </row>
    <row r="31" spans="1:243" s="20" customFormat="1" ht="28.5">
      <c r="A31" s="67">
        <v>9.4</v>
      </c>
      <c r="B31" s="68" t="s">
        <v>72</v>
      </c>
      <c r="C31" s="34" t="s">
        <v>120</v>
      </c>
      <c r="D31" s="73">
        <v>12</v>
      </c>
      <c r="E31" s="80" t="s">
        <v>165</v>
      </c>
      <c r="F31" s="74">
        <v>116.62</v>
      </c>
      <c r="G31" s="22"/>
      <c r="H31" s="22"/>
      <c r="I31" s="35" t="s">
        <v>36</v>
      </c>
      <c r="J31" s="16">
        <f t="shared" si="0"/>
        <v>1</v>
      </c>
      <c r="K31" s="17" t="s">
        <v>46</v>
      </c>
      <c r="L31" s="17" t="s">
        <v>6</v>
      </c>
      <c r="M31" s="43"/>
      <c r="N31" s="22"/>
      <c r="O31" s="22"/>
      <c r="P31" s="42"/>
      <c r="Q31" s="22"/>
      <c r="R31" s="22"/>
      <c r="S31" s="42"/>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59">
        <f t="shared" si="1"/>
        <v>1399.44</v>
      </c>
      <c r="BB31" s="65">
        <f t="shared" si="2"/>
        <v>1399.44</v>
      </c>
      <c r="BC31" s="40" t="str">
        <f t="shared" si="3"/>
        <v>INR  One Thousand Three Hundred &amp; Ninety Nine  and Paise Forty Four Only</v>
      </c>
      <c r="IE31" s="21">
        <v>1.01</v>
      </c>
      <c r="IF31" s="21" t="s">
        <v>37</v>
      </c>
      <c r="IG31" s="21" t="s">
        <v>33</v>
      </c>
      <c r="IH31" s="21">
        <v>123.223</v>
      </c>
      <c r="II31" s="21" t="s">
        <v>35</v>
      </c>
    </row>
    <row r="32" spans="1:243" s="20" customFormat="1" ht="28.5">
      <c r="A32" s="67">
        <v>9.5</v>
      </c>
      <c r="B32" s="68" t="s">
        <v>73</v>
      </c>
      <c r="C32" s="34" t="s">
        <v>121</v>
      </c>
      <c r="D32" s="73">
        <v>10</v>
      </c>
      <c r="E32" s="80" t="s">
        <v>165</v>
      </c>
      <c r="F32" s="74">
        <v>135.91</v>
      </c>
      <c r="G32" s="22"/>
      <c r="H32" s="22"/>
      <c r="I32" s="35" t="s">
        <v>36</v>
      </c>
      <c r="J32" s="16">
        <f t="shared" si="0"/>
        <v>1</v>
      </c>
      <c r="K32" s="17" t="s">
        <v>46</v>
      </c>
      <c r="L32" s="17" t="s">
        <v>6</v>
      </c>
      <c r="M32" s="43"/>
      <c r="N32" s="22"/>
      <c r="O32" s="22"/>
      <c r="P32" s="42"/>
      <c r="Q32" s="22"/>
      <c r="R32" s="22"/>
      <c r="S32" s="42"/>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59">
        <f t="shared" si="1"/>
        <v>1359.1</v>
      </c>
      <c r="BB32" s="65">
        <f t="shared" si="2"/>
        <v>1359.1</v>
      </c>
      <c r="BC32" s="40" t="str">
        <f t="shared" si="3"/>
        <v>INR  One Thousand Three Hundred &amp; Fifty Nine  and Paise Ten Only</v>
      </c>
      <c r="IE32" s="21">
        <v>1.02</v>
      </c>
      <c r="IF32" s="21" t="s">
        <v>38</v>
      </c>
      <c r="IG32" s="21" t="s">
        <v>39</v>
      </c>
      <c r="IH32" s="21">
        <v>213</v>
      </c>
      <c r="II32" s="21" t="s">
        <v>35</v>
      </c>
    </row>
    <row r="33" spans="1:243" s="20" customFormat="1" ht="57">
      <c r="A33" s="67">
        <v>10</v>
      </c>
      <c r="B33" s="68" t="s">
        <v>74</v>
      </c>
      <c r="C33" s="34" t="s">
        <v>122</v>
      </c>
      <c r="D33" s="73">
        <v>15000</v>
      </c>
      <c r="E33" s="75" t="s">
        <v>167</v>
      </c>
      <c r="F33" s="74">
        <v>0.56</v>
      </c>
      <c r="G33" s="22"/>
      <c r="H33" s="22"/>
      <c r="I33" s="35" t="s">
        <v>36</v>
      </c>
      <c r="J33" s="16">
        <f t="shared" si="0"/>
        <v>1</v>
      </c>
      <c r="K33" s="17" t="s">
        <v>46</v>
      </c>
      <c r="L33" s="17" t="s">
        <v>6</v>
      </c>
      <c r="M33" s="43"/>
      <c r="N33" s="22"/>
      <c r="O33" s="22"/>
      <c r="P33" s="42"/>
      <c r="Q33" s="22"/>
      <c r="R33" s="22"/>
      <c r="S33" s="42"/>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59">
        <f t="shared" si="1"/>
        <v>8400</v>
      </c>
      <c r="BB33" s="65">
        <f t="shared" si="2"/>
        <v>8400</v>
      </c>
      <c r="BC33" s="40" t="str">
        <f t="shared" si="3"/>
        <v>INR  Eight Thousand Four Hundred    Only</v>
      </c>
      <c r="IE33" s="21">
        <v>2</v>
      </c>
      <c r="IF33" s="21" t="s">
        <v>32</v>
      </c>
      <c r="IG33" s="21" t="s">
        <v>40</v>
      </c>
      <c r="IH33" s="21">
        <v>10</v>
      </c>
      <c r="II33" s="21" t="s">
        <v>35</v>
      </c>
    </row>
    <row r="34" spans="1:243" s="20" customFormat="1" ht="42.75">
      <c r="A34" s="76">
        <v>11</v>
      </c>
      <c r="B34" s="79" t="s">
        <v>75</v>
      </c>
      <c r="C34" s="34" t="s">
        <v>123</v>
      </c>
      <c r="D34" s="73">
        <v>100</v>
      </c>
      <c r="E34" s="75" t="s">
        <v>165</v>
      </c>
      <c r="F34" s="74">
        <v>253.4</v>
      </c>
      <c r="G34" s="22"/>
      <c r="H34" s="22"/>
      <c r="I34" s="35" t="s">
        <v>36</v>
      </c>
      <c r="J34" s="16">
        <f>IF(I34="Less(-)",-1,1)</f>
        <v>1</v>
      </c>
      <c r="K34" s="17" t="s">
        <v>46</v>
      </c>
      <c r="L34" s="17" t="s">
        <v>6</v>
      </c>
      <c r="M34" s="43"/>
      <c r="N34" s="22"/>
      <c r="O34" s="22"/>
      <c r="P34" s="42"/>
      <c r="Q34" s="22"/>
      <c r="R34" s="22"/>
      <c r="S34" s="42"/>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59">
        <f>total_amount_ba($B$2,$D$2,D34,F34,J34,K34,M34)</f>
        <v>25340</v>
      </c>
      <c r="BB34" s="65">
        <f t="shared" si="2"/>
        <v>25340</v>
      </c>
      <c r="BC34" s="40" t="str">
        <f t="shared" si="3"/>
        <v>INR  Twenty Five Thousand Three Hundred &amp; Forty  Only</v>
      </c>
      <c r="IE34" s="21">
        <v>1.01</v>
      </c>
      <c r="IF34" s="21" t="s">
        <v>37</v>
      </c>
      <c r="IG34" s="21" t="s">
        <v>33</v>
      </c>
      <c r="IH34" s="21">
        <v>123.223</v>
      </c>
      <c r="II34" s="21" t="s">
        <v>35</v>
      </c>
    </row>
    <row r="35" spans="1:243" s="20" customFormat="1" ht="71.25">
      <c r="A35" s="69">
        <v>12</v>
      </c>
      <c r="B35" s="85" t="s">
        <v>76</v>
      </c>
      <c r="C35" s="34" t="s">
        <v>124</v>
      </c>
      <c r="D35" s="71"/>
      <c r="E35" s="80"/>
      <c r="F35" s="33">
        <v>0</v>
      </c>
      <c r="G35" s="15"/>
      <c r="H35" s="15"/>
      <c r="I35" s="35"/>
      <c r="J35" s="16"/>
      <c r="K35" s="17"/>
      <c r="L35" s="17"/>
      <c r="M35" s="18"/>
      <c r="N35" s="19"/>
      <c r="O35" s="19"/>
      <c r="P35" s="36"/>
      <c r="Q35" s="19"/>
      <c r="R35" s="19"/>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8"/>
      <c r="BB35" s="39"/>
      <c r="BC35" s="40"/>
      <c r="IE35" s="21">
        <v>1.02</v>
      </c>
      <c r="IF35" s="21" t="s">
        <v>38</v>
      </c>
      <c r="IG35" s="21" t="s">
        <v>39</v>
      </c>
      <c r="IH35" s="21">
        <v>213</v>
      </c>
      <c r="II35" s="21" t="s">
        <v>35</v>
      </c>
    </row>
    <row r="36" spans="1:243" s="20" customFormat="1" ht="21" customHeight="1">
      <c r="A36" s="67">
        <v>12.1</v>
      </c>
      <c r="B36" s="85" t="s">
        <v>77</v>
      </c>
      <c r="C36" s="34" t="s">
        <v>125</v>
      </c>
      <c r="D36" s="73">
        <v>100</v>
      </c>
      <c r="E36" s="80" t="s">
        <v>165</v>
      </c>
      <c r="F36" s="74">
        <v>114.86</v>
      </c>
      <c r="G36" s="22"/>
      <c r="H36" s="22"/>
      <c r="I36" s="35" t="s">
        <v>36</v>
      </c>
      <c r="J36" s="16">
        <f>IF(I36="Less(-)",-1,1)</f>
        <v>1</v>
      </c>
      <c r="K36" s="17" t="s">
        <v>46</v>
      </c>
      <c r="L36" s="17" t="s">
        <v>6</v>
      </c>
      <c r="M36" s="43"/>
      <c r="N36" s="22"/>
      <c r="O36" s="22"/>
      <c r="P36" s="42"/>
      <c r="Q36" s="22"/>
      <c r="R36" s="22"/>
      <c r="S36" s="42"/>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59">
        <f>total_amount_ba($B$2,$D$2,D36,F36,J36,K36,M36)</f>
        <v>11486</v>
      </c>
      <c r="BB36" s="65">
        <f>BA36+SUM(N36:AZ36)</f>
        <v>11486</v>
      </c>
      <c r="BC36" s="40" t="str">
        <f>SpellNumber(L36,BB36)</f>
        <v>INR  Eleven Thousand Four Hundred &amp; Eighty Six  Only</v>
      </c>
      <c r="IE36" s="21">
        <v>2</v>
      </c>
      <c r="IF36" s="21" t="s">
        <v>32</v>
      </c>
      <c r="IG36" s="21" t="s">
        <v>40</v>
      </c>
      <c r="IH36" s="21">
        <v>10</v>
      </c>
      <c r="II36" s="21" t="s">
        <v>35</v>
      </c>
    </row>
    <row r="37" spans="1:243" s="20" customFormat="1" ht="42.75">
      <c r="A37" s="69">
        <v>13</v>
      </c>
      <c r="B37" s="70" t="s">
        <v>78</v>
      </c>
      <c r="C37" s="34" t="s">
        <v>126</v>
      </c>
      <c r="D37" s="73">
        <v>60</v>
      </c>
      <c r="E37" s="75" t="s">
        <v>165</v>
      </c>
      <c r="F37" s="74">
        <v>49.1</v>
      </c>
      <c r="G37" s="22"/>
      <c r="H37" s="22"/>
      <c r="I37" s="35" t="s">
        <v>36</v>
      </c>
      <c r="J37" s="16">
        <f aca="true" t="shared" si="4" ref="J37:J42">IF(I37="Less(-)",-1,1)</f>
        <v>1</v>
      </c>
      <c r="K37" s="17" t="s">
        <v>46</v>
      </c>
      <c r="L37" s="17" t="s">
        <v>6</v>
      </c>
      <c r="M37" s="43"/>
      <c r="N37" s="22"/>
      <c r="O37" s="22"/>
      <c r="P37" s="42"/>
      <c r="Q37" s="22"/>
      <c r="R37" s="22"/>
      <c r="S37" s="42"/>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44"/>
      <c r="AV37" s="37"/>
      <c r="AW37" s="37"/>
      <c r="AX37" s="37"/>
      <c r="AY37" s="37"/>
      <c r="AZ37" s="37"/>
      <c r="BA37" s="59">
        <f aca="true" t="shared" si="5" ref="BA37:BA42">total_amount_ba($B$2,$D$2,D37,F37,J37,K37,M37)</f>
        <v>2946</v>
      </c>
      <c r="BB37" s="65">
        <f>BA37+SUM(N37:AZ37)</f>
        <v>2946</v>
      </c>
      <c r="BC37" s="40" t="str">
        <f>SpellNumber(L37,BB37)</f>
        <v>INR  Two Thousand Nine Hundred &amp; Forty Six  Only</v>
      </c>
      <c r="IE37" s="21">
        <v>1.02</v>
      </c>
      <c r="IF37" s="21" t="s">
        <v>38</v>
      </c>
      <c r="IG37" s="21" t="s">
        <v>39</v>
      </c>
      <c r="IH37" s="21">
        <v>213</v>
      </c>
      <c r="II37" s="21" t="s">
        <v>35</v>
      </c>
    </row>
    <row r="38" spans="1:243" s="20" customFormat="1" ht="42.75">
      <c r="A38" s="86">
        <v>14</v>
      </c>
      <c r="B38" s="70" t="s">
        <v>79</v>
      </c>
      <c r="C38" s="34" t="s">
        <v>127</v>
      </c>
      <c r="D38" s="73">
        <v>65</v>
      </c>
      <c r="E38" s="75" t="s">
        <v>165</v>
      </c>
      <c r="F38" s="74">
        <v>21.04</v>
      </c>
      <c r="G38" s="22"/>
      <c r="H38" s="22"/>
      <c r="I38" s="35" t="s">
        <v>36</v>
      </c>
      <c r="J38" s="16">
        <f t="shared" si="4"/>
        <v>1</v>
      </c>
      <c r="K38" s="17" t="s">
        <v>46</v>
      </c>
      <c r="L38" s="17" t="s">
        <v>6</v>
      </c>
      <c r="M38" s="43"/>
      <c r="N38" s="22"/>
      <c r="O38" s="22"/>
      <c r="P38" s="42"/>
      <c r="Q38" s="22"/>
      <c r="R38" s="22"/>
      <c r="S38" s="42"/>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59">
        <f t="shared" si="5"/>
        <v>1367.6</v>
      </c>
      <c r="BB38" s="65">
        <f>BA38+SUM(N38:AZ38)</f>
        <v>1367.6</v>
      </c>
      <c r="BC38" s="40" t="str">
        <f>SpellNumber(L38,BB38)</f>
        <v>INR  One Thousand Three Hundred &amp; Sixty Seven  and Paise Sixty Only</v>
      </c>
      <c r="IE38" s="21">
        <v>2</v>
      </c>
      <c r="IF38" s="21" t="s">
        <v>32</v>
      </c>
      <c r="IG38" s="21" t="s">
        <v>40</v>
      </c>
      <c r="IH38" s="21">
        <v>10</v>
      </c>
      <c r="II38" s="21" t="s">
        <v>35</v>
      </c>
    </row>
    <row r="39" spans="1:243" s="20" customFormat="1" ht="57">
      <c r="A39" s="82">
        <v>15</v>
      </c>
      <c r="B39" s="83" t="s">
        <v>170</v>
      </c>
      <c r="C39" s="34" t="s">
        <v>128</v>
      </c>
      <c r="D39" s="71"/>
      <c r="E39" s="84"/>
      <c r="F39" s="33">
        <v>0</v>
      </c>
      <c r="G39" s="15"/>
      <c r="H39" s="15"/>
      <c r="I39" s="35"/>
      <c r="J39" s="16"/>
      <c r="K39" s="17"/>
      <c r="L39" s="17"/>
      <c r="M39" s="18"/>
      <c r="N39" s="19"/>
      <c r="O39" s="19"/>
      <c r="P39" s="36"/>
      <c r="Q39" s="19"/>
      <c r="R39" s="19"/>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8"/>
      <c r="BB39" s="39"/>
      <c r="BC39" s="40"/>
      <c r="IE39" s="21">
        <v>3</v>
      </c>
      <c r="IF39" s="21" t="s">
        <v>41</v>
      </c>
      <c r="IG39" s="21" t="s">
        <v>42</v>
      </c>
      <c r="IH39" s="21">
        <v>10</v>
      </c>
      <c r="II39" s="21" t="s">
        <v>35</v>
      </c>
    </row>
    <row r="40" spans="1:243" s="20" customFormat="1" ht="24" customHeight="1">
      <c r="A40" s="82">
        <v>15.1</v>
      </c>
      <c r="B40" s="83" t="s">
        <v>80</v>
      </c>
      <c r="C40" s="34" t="s">
        <v>129</v>
      </c>
      <c r="D40" s="73">
        <v>25</v>
      </c>
      <c r="E40" s="84" t="s">
        <v>165</v>
      </c>
      <c r="F40" s="74">
        <v>245.51</v>
      </c>
      <c r="G40" s="22"/>
      <c r="H40" s="22"/>
      <c r="I40" s="35" t="s">
        <v>36</v>
      </c>
      <c r="J40" s="16">
        <f t="shared" si="4"/>
        <v>1</v>
      </c>
      <c r="K40" s="17" t="s">
        <v>46</v>
      </c>
      <c r="L40" s="17" t="s">
        <v>6</v>
      </c>
      <c r="M40" s="43"/>
      <c r="N40" s="22"/>
      <c r="O40" s="22"/>
      <c r="P40" s="42"/>
      <c r="Q40" s="22"/>
      <c r="R40" s="22"/>
      <c r="S40" s="42"/>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59">
        <f t="shared" si="5"/>
        <v>6137.75</v>
      </c>
      <c r="BB40" s="65">
        <f>BA40+SUM(N40:AZ40)</f>
        <v>6137.75</v>
      </c>
      <c r="BC40" s="40" t="str">
        <f>SpellNumber(L40,BB40)</f>
        <v>INR  Six Thousand One Hundred &amp; Thirty Seven  and Paise Seventy Five Only</v>
      </c>
      <c r="IE40" s="21">
        <v>1.01</v>
      </c>
      <c r="IF40" s="21" t="s">
        <v>37</v>
      </c>
      <c r="IG40" s="21" t="s">
        <v>33</v>
      </c>
      <c r="IH40" s="21">
        <v>123.223</v>
      </c>
      <c r="II40" s="21" t="s">
        <v>35</v>
      </c>
    </row>
    <row r="41" spans="1:243" s="20" customFormat="1" ht="28.5">
      <c r="A41" s="67">
        <v>15.2</v>
      </c>
      <c r="B41" s="68" t="s">
        <v>81</v>
      </c>
      <c r="C41" s="34" t="s">
        <v>130</v>
      </c>
      <c r="D41" s="73">
        <v>4</v>
      </c>
      <c r="E41" s="80" t="s">
        <v>165</v>
      </c>
      <c r="F41" s="74">
        <v>256.03</v>
      </c>
      <c r="G41" s="22"/>
      <c r="H41" s="22"/>
      <c r="I41" s="35" t="s">
        <v>36</v>
      </c>
      <c r="J41" s="16">
        <f t="shared" si="4"/>
        <v>1</v>
      </c>
      <c r="K41" s="17" t="s">
        <v>46</v>
      </c>
      <c r="L41" s="17" t="s">
        <v>6</v>
      </c>
      <c r="M41" s="43"/>
      <c r="N41" s="22"/>
      <c r="O41" s="22"/>
      <c r="P41" s="42"/>
      <c r="Q41" s="22"/>
      <c r="R41" s="22"/>
      <c r="S41" s="42"/>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59">
        <f t="shared" si="5"/>
        <v>1024.12</v>
      </c>
      <c r="BB41" s="65">
        <f>BA41+SUM(N41:AZ41)</f>
        <v>1024.12</v>
      </c>
      <c r="BC41" s="40" t="str">
        <f>SpellNumber(L41,BB41)</f>
        <v>INR  One Thousand  &amp;Twenty Four  and Paise Twelve Only</v>
      </c>
      <c r="IE41" s="21">
        <v>1.02</v>
      </c>
      <c r="IF41" s="21" t="s">
        <v>38</v>
      </c>
      <c r="IG41" s="21" t="s">
        <v>39</v>
      </c>
      <c r="IH41" s="21">
        <v>213</v>
      </c>
      <c r="II41" s="21" t="s">
        <v>35</v>
      </c>
    </row>
    <row r="42" spans="1:243" s="20" customFormat="1" ht="24" customHeight="1">
      <c r="A42" s="67">
        <v>15.3</v>
      </c>
      <c r="B42" s="68" t="s">
        <v>82</v>
      </c>
      <c r="C42" s="34" t="s">
        <v>131</v>
      </c>
      <c r="D42" s="73">
        <v>5</v>
      </c>
      <c r="E42" s="80" t="s">
        <v>165</v>
      </c>
      <c r="F42" s="74">
        <v>283.21</v>
      </c>
      <c r="G42" s="22"/>
      <c r="H42" s="22"/>
      <c r="I42" s="35" t="s">
        <v>36</v>
      </c>
      <c r="J42" s="16">
        <f t="shared" si="4"/>
        <v>1</v>
      </c>
      <c r="K42" s="17" t="s">
        <v>46</v>
      </c>
      <c r="L42" s="17" t="s">
        <v>6</v>
      </c>
      <c r="M42" s="43"/>
      <c r="N42" s="22"/>
      <c r="O42" s="22"/>
      <c r="P42" s="42"/>
      <c r="Q42" s="22"/>
      <c r="R42" s="22"/>
      <c r="S42" s="42"/>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59">
        <f t="shared" si="5"/>
        <v>1416.05</v>
      </c>
      <c r="BB42" s="65">
        <f>BA42+SUM(N42:AZ42)</f>
        <v>1416.05</v>
      </c>
      <c r="BC42" s="40" t="str">
        <f>SpellNumber(L42,BB42)</f>
        <v>INR  One Thousand Four Hundred &amp; Sixteen  and Paise Five Only</v>
      </c>
      <c r="IE42" s="21">
        <v>2</v>
      </c>
      <c r="IF42" s="21" t="s">
        <v>32</v>
      </c>
      <c r="IG42" s="21" t="s">
        <v>40</v>
      </c>
      <c r="IH42" s="21">
        <v>10</v>
      </c>
      <c r="II42" s="21" t="s">
        <v>35</v>
      </c>
    </row>
    <row r="43" spans="1:243" s="20" customFormat="1" ht="28.5">
      <c r="A43" s="67">
        <v>15.4</v>
      </c>
      <c r="B43" s="68" t="s">
        <v>83</v>
      </c>
      <c r="C43" s="34" t="s">
        <v>132</v>
      </c>
      <c r="D43" s="73">
        <v>4</v>
      </c>
      <c r="E43" s="80" t="s">
        <v>165</v>
      </c>
      <c r="F43" s="74">
        <v>296.36</v>
      </c>
      <c r="G43" s="22"/>
      <c r="H43" s="22"/>
      <c r="I43" s="35" t="s">
        <v>36</v>
      </c>
      <c r="J43" s="16">
        <f>IF(I43="Less(-)",-1,1)</f>
        <v>1</v>
      </c>
      <c r="K43" s="17" t="s">
        <v>46</v>
      </c>
      <c r="L43" s="17" t="s">
        <v>6</v>
      </c>
      <c r="M43" s="43"/>
      <c r="N43" s="22"/>
      <c r="O43" s="22"/>
      <c r="P43" s="42"/>
      <c r="Q43" s="22"/>
      <c r="R43" s="22"/>
      <c r="S43" s="42"/>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59">
        <f>total_amount_ba($B$2,$D$2,D43,F43,J43,K43,M43)</f>
        <v>1185.44</v>
      </c>
      <c r="BB43" s="65">
        <f>BA43+SUM(N43:AZ43)</f>
        <v>1185.44</v>
      </c>
      <c r="BC43" s="40" t="str">
        <f>SpellNumber(L43,BB43)</f>
        <v>INR  One Thousand One Hundred &amp; Eighty Five  and Paise Forty Four Only</v>
      </c>
      <c r="IE43" s="21">
        <v>1.01</v>
      </c>
      <c r="IF43" s="21" t="s">
        <v>37</v>
      </c>
      <c r="IG43" s="21" t="s">
        <v>33</v>
      </c>
      <c r="IH43" s="21">
        <v>123.223</v>
      </c>
      <c r="II43" s="21" t="s">
        <v>35</v>
      </c>
    </row>
    <row r="44" spans="1:243" s="20" customFormat="1" ht="71.25">
      <c r="A44" s="67">
        <v>16</v>
      </c>
      <c r="B44" s="68" t="s">
        <v>169</v>
      </c>
      <c r="C44" s="34" t="s">
        <v>133</v>
      </c>
      <c r="D44" s="71"/>
      <c r="E44" s="80"/>
      <c r="F44" s="33">
        <v>0</v>
      </c>
      <c r="G44" s="15"/>
      <c r="H44" s="15"/>
      <c r="I44" s="35"/>
      <c r="J44" s="16"/>
      <c r="K44" s="17"/>
      <c r="L44" s="17"/>
      <c r="M44" s="18"/>
      <c r="N44" s="19"/>
      <c r="O44" s="19"/>
      <c r="P44" s="36"/>
      <c r="Q44" s="19"/>
      <c r="R44" s="19"/>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8"/>
      <c r="BB44" s="39"/>
      <c r="BC44" s="40"/>
      <c r="IE44" s="21">
        <v>1.02</v>
      </c>
      <c r="IF44" s="21" t="s">
        <v>38</v>
      </c>
      <c r="IG44" s="21" t="s">
        <v>39</v>
      </c>
      <c r="IH44" s="21">
        <v>213</v>
      </c>
      <c r="II44" s="21" t="s">
        <v>35</v>
      </c>
    </row>
    <row r="45" spans="1:243" s="20" customFormat="1" ht="30.75" customHeight="1">
      <c r="A45" s="67">
        <v>16.1</v>
      </c>
      <c r="B45" s="68" t="s">
        <v>69</v>
      </c>
      <c r="C45" s="34" t="s">
        <v>134</v>
      </c>
      <c r="D45" s="73">
        <v>20</v>
      </c>
      <c r="E45" s="80" t="s">
        <v>166</v>
      </c>
      <c r="F45" s="74">
        <v>160.46</v>
      </c>
      <c r="G45" s="22"/>
      <c r="H45" s="22"/>
      <c r="I45" s="35" t="s">
        <v>36</v>
      </c>
      <c r="J45" s="16">
        <f>IF(I45="Less(-)",-1,1)</f>
        <v>1</v>
      </c>
      <c r="K45" s="17" t="s">
        <v>46</v>
      </c>
      <c r="L45" s="17" t="s">
        <v>6</v>
      </c>
      <c r="M45" s="43"/>
      <c r="N45" s="22"/>
      <c r="O45" s="22"/>
      <c r="P45" s="42"/>
      <c r="Q45" s="22"/>
      <c r="R45" s="22"/>
      <c r="S45" s="42"/>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59">
        <f>total_amount_ba($B$2,$D$2,D45,F45,J45,K45,M45)</f>
        <v>3209.2</v>
      </c>
      <c r="BB45" s="65">
        <f>BA45+SUM(N45:AZ45)</f>
        <v>3209.2</v>
      </c>
      <c r="BC45" s="40" t="str">
        <f>SpellNumber(L45,BB45)</f>
        <v>INR  Three Thousand Two Hundred &amp; Nine  and Paise Twenty Only</v>
      </c>
      <c r="IE45" s="21">
        <v>2</v>
      </c>
      <c r="IF45" s="21" t="s">
        <v>32</v>
      </c>
      <c r="IG45" s="21" t="s">
        <v>40</v>
      </c>
      <c r="IH45" s="21">
        <v>10</v>
      </c>
      <c r="II45" s="21" t="s">
        <v>35</v>
      </c>
    </row>
    <row r="46" spans="1:243" s="20" customFormat="1" ht="27.75" customHeight="1">
      <c r="A46" s="67">
        <v>16.2</v>
      </c>
      <c r="B46" s="68" t="s">
        <v>72</v>
      </c>
      <c r="C46" s="34" t="s">
        <v>135</v>
      </c>
      <c r="D46" s="73">
        <v>7</v>
      </c>
      <c r="E46" s="80" t="s">
        <v>165</v>
      </c>
      <c r="F46" s="74">
        <v>107.85</v>
      </c>
      <c r="G46" s="22"/>
      <c r="H46" s="22"/>
      <c r="I46" s="35" t="s">
        <v>36</v>
      </c>
      <c r="J46" s="16">
        <f>IF(I46="Less(-)",-1,1)</f>
        <v>1</v>
      </c>
      <c r="K46" s="17" t="s">
        <v>46</v>
      </c>
      <c r="L46" s="17" t="s">
        <v>6</v>
      </c>
      <c r="M46" s="43"/>
      <c r="N46" s="22"/>
      <c r="O46" s="22"/>
      <c r="P46" s="42"/>
      <c r="Q46" s="22"/>
      <c r="R46" s="22"/>
      <c r="S46" s="42"/>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44"/>
      <c r="AV46" s="37"/>
      <c r="AW46" s="37"/>
      <c r="AX46" s="37"/>
      <c r="AY46" s="37"/>
      <c r="AZ46" s="37"/>
      <c r="BA46" s="59">
        <f>total_amount_ba($B$2,$D$2,D46,F46,J46,K46,M46)</f>
        <v>754.95</v>
      </c>
      <c r="BB46" s="65">
        <f>BA46+SUM(N46:AZ46)</f>
        <v>754.95</v>
      </c>
      <c r="BC46" s="40" t="str">
        <f>SpellNumber(L46,BB46)</f>
        <v>INR  Seven Hundred &amp; Fifty Four  and Paise Ninety Five Only</v>
      </c>
      <c r="IE46" s="21">
        <v>1.02</v>
      </c>
      <c r="IF46" s="21" t="s">
        <v>38</v>
      </c>
      <c r="IG46" s="21" t="s">
        <v>39</v>
      </c>
      <c r="IH46" s="21">
        <v>213</v>
      </c>
      <c r="II46" s="21" t="s">
        <v>35</v>
      </c>
    </row>
    <row r="47" spans="1:243" s="20" customFormat="1" ht="57">
      <c r="A47" s="67">
        <v>17</v>
      </c>
      <c r="B47" s="68" t="s">
        <v>84</v>
      </c>
      <c r="C47" s="34" t="s">
        <v>136</v>
      </c>
      <c r="D47" s="71"/>
      <c r="E47" s="75"/>
      <c r="F47" s="33">
        <v>0</v>
      </c>
      <c r="G47" s="15"/>
      <c r="H47" s="15"/>
      <c r="I47" s="35"/>
      <c r="J47" s="16"/>
      <c r="K47" s="17"/>
      <c r="L47" s="17"/>
      <c r="M47" s="18"/>
      <c r="N47" s="19"/>
      <c r="O47" s="19"/>
      <c r="P47" s="36"/>
      <c r="Q47" s="19"/>
      <c r="R47" s="19"/>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8"/>
      <c r="BB47" s="39"/>
      <c r="BC47" s="40"/>
      <c r="IE47" s="21">
        <v>2</v>
      </c>
      <c r="IF47" s="21" t="s">
        <v>32</v>
      </c>
      <c r="IG47" s="21" t="s">
        <v>40</v>
      </c>
      <c r="IH47" s="21">
        <v>10</v>
      </c>
      <c r="II47" s="21" t="s">
        <v>35</v>
      </c>
    </row>
    <row r="48" spans="1:243" s="20" customFormat="1" ht="28.5">
      <c r="A48" s="67">
        <v>17.1</v>
      </c>
      <c r="B48" s="79" t="s">
        <v>85</v>
      </c>
      <c r="C48" s="34" t="s">
        <v>137</v>
      </c>
      <c r="D48" s="73">
        <v>103.98</v>
      </c>
      <c r="E48" s="80" t="s">
        <v>166</v>
      </c>
      <c r="F48" s="74">
        <v>25.43</v>
      </c>
      <c r="G48" s="22"/>
      <c r="H48" s="22"/>
      <c r="I48" s="35" t="s">
        <v>36</v>
      </c>
      <c r="J48" s="16">
        <f>IF(I48="Less(-)",-1,1)</f>
        <v>1</v>
      </c>
      <c r="K48" s="17" t="s">
        <v>46</v>
      </c>
      <c r="L48" s="17" t="s">
        <v>6</v>
      </c>
      <c r="M48" s="43"/>
      <c r="N48" s="22"/>
      <c r="O48" s="22"/>
      <c r="P48" s="42"/>
      <c r="Q48" s="22"/>
      <c r="R48" s="22"/>
      <c r="S48" s="42"/>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59">
        <f>total_amount_ba($B$2,$D$2,D48,F48,J48,K48,M48)</f>
        <v>2644.21</v>
      </c>
      <c r="BB48" s="65">
        <f>BA48+SUM(N48:AZ48)</f>
        <v>2644.21</v>
      </c>
      <c r="BC48" s="40" t="str">
        <f>SpellNumber(L48,BB48)</f>
        <v>INR  Two Thousand Six Hundred &amp; Forty Four  and Paise Twenty One Only</v>
      </c>
      <c r="IE48" s="21">
        <v>3</v>
      </c>
      <c r="IF48" s="21" t="s">
        <v>41</v>
      </c>
      <c r="IG48" s="21" t="s">
        <v>42</v>
      </c>
      <c r="IH48" s="21">
        <v>10</v>
      </c>
      <c r="II48" s="21" t="s">
        <v>35</v>
      </c>
    </row>
    <row r="49" spans="1:243" s="20" customFormat="1" ht="28.5">
      <c r="A49" s="67">
        <v>17.2</v>
      </c>
      <c r="B49" s="79" t="s">
        <v>86</v>
      </c>
      <c r="C49" s="34" t="s">
        <v>138</v>
      </c>
      <c r="D49" s="73">
        <v>180</v>
      </c>
      <c r="E49" s="80" t="s">
        <v>166</v>
      </c>
      <c r="F49" s="74">
        <v>47.35</v>
      </c>
      <c r="G49" s="22"/>
      <c r="H49" s="22"/>
      <c r="I49" s="35" t="s">
        <v>36</v>
      </c>
      <c r="J49" s="16">
        <f>IF(I49="Less(-)",-1,1)</f>
        <v>1</v>
      </c>
      <c r="K49" s="17" t="s">
        <v>46</v>
      </c>
      <c r="L49" s="17" t="s">
        <v>6</v>
      </c>
      <c r="M49" s="43"/>
      <c r="N49" s="22"/>
      <c r="O49" s="22"/>
      <c r="P49" s="42"/>
      <c r="Q49" s="22"/>
      <c r="R49" s="22"/>
      <c r="S49" s="42"/>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59">
        <f>total_amount_ba($B$2,$D$2,D49,F49,J49,K49,M49)</f>
        <v>8523</v>
      </c>
      <c r="BB49" s="65">
        <f>BA49+SUM(N49:AZ49)</f>
        <v>8523</v>
      </c>
      <c r="BC49" s="40" t="str">
        <f>SpellNumber(L49,BB49)</f>
        <v>INR  Eight Thousand Five Hundred &amp; Twenty Three  Only</v>
      </c>
      <c r="IE49" s="21">
        <v>1.01</v>
      </c>
      <c r="IF49" s="21" t="s">
        <v>37</v>
      </c>
      <c r="IG49" s="21" t="s">
        <v>33</v>
      </c>
      <c r="IH49" s="21">
        <v>123.223</v>
      </c>
      <c r="II49" s="21" t="s">
        <v>35</v>
      </c>
    </row>
    <row r="50" spans="1:243" s="20" customFormat="1" ht="28.5">
      <c r="A50" s="67">
        <v>17.3</v>
      </c>
      <c r="B50" s="79" t="s">
        <v>87</v>
      </c>
      <c r="C50" s="34" t="s">
        <v>139</v>
      </c>
      <c r="D50" s="73">
        <v>220</v>
      </c>
      <c r="E50" s="80" t="s">
        <v>166</v>
      </c>
      <c r="F50" s="74">
        <v>102.59</v>
      </c>
      <c r="G50" s="22"/>
      <c r="H50" s="22"/>
      <c r="I50" s="35" t="s">
        <v>36</v>
      </c>
      <c r="J50" s="16">
        <f>IF(I50="Less(-)",-1,1)</f>
        <v>1</v>
      </c>
      <c r="K50" s="17" t="s">
        <v>46</v>
      </c>
      <c r="L50" s="17" t="s">
        <v>6</v>
      </c>
      <c r="M50" s="43"/>
      <c r="N50" s="22"/>
      <c r="O50" s="22"/>
      <c r="P50" s="42"/>
      <c r="Q50" s="22"/>
      <c r="R50" s="22"/>
      <c r="S50" s="42"/>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59">
        <f>total_amount_ba($B$2,$D$2,D50,F50,J50,K50,M50)</f>
        <v>22569.8</v>
      </c>
      <c r="BB50" s="65">
        <f aca="true" t="shared" si="6" ref="BB50:BB73">BA50+SUM(N50:AZ50)</f>
        <v>22569.8</v>
      </c>
      <c r="BC50" s="40" t="str">
        <f aca="true" t="shared" si="7" ref="BC50:BC73">SpellNumber(L50,BB50)</f>
        <v>INR  Twenty Two Thousand Five Hundred &amp; Sixty Nine  and Paise Eighty Only</v>
      </c>
      <c r="IE50" s="21">
        <v>1.02</v>
      </c>
      <c r="IF50" s="21" t="s">
        <v>38</v>
      </c>
      <c r="IG50" s="21" t="s">
        <v>39</v>
      </c>
      <c r="IH50" s="21">
        <v>213</v>
      </c>
      <c r="II50" s="21" t="s">
        <v>35</v>
      </c>
    </row>
    <row r="51" spans="1:243" s="20" customFormat="1" ht="57">
      <c r="A51" s="69">
        <v>18</v>
      </c>
      <c r="B51" s="85" t="s">
        <v>88</v>
      </c>
      <c r="C51" s="34" t="s">
        <v>140</v>
      </c>
      <c r="D51" s="71"/>
      <c r="E51" s="80"/>
      <c r="F51" s="33">
        <v>0</v>
      </c>
      <c r="G51" s="15"/>
      <c r="H51" s="15"/>
      <c r="I51" s="35"/>
      <c r="J51" s="16"/>
      <c r="K51" s="17"/>
      <c r="L51" s="17"/>
      <c r="M51" s="18"/>
      <c r="N51" s="19"/>
      <c r="O51" s="19"/>
      <c r="P51" s="36"/>
      <c r="Q51" s="19"/>
      <c r="R51" s="19"/>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8"/>
      <c r="BB51" s="39"/>
      <c r="BC51" s="40"/>
      <c r="IE51" s="21">
        <v>2</v>
      </c>
      <c r="IF51" s="21" t="s">
        <v>32</v>
      </c>
      <c r="IG51" s="21" t="s">
        <v>40</v>
      </c>
      <c r="IH51" s="21">
        <v>10</v>
      </c>
      <c r="II51" s="21" t="s">
        <v>35</v>
      </c>
    </row>
    <row r="52" spans="1:243" s="20" customFormat="1" ht="28.5">
      <c r="A52" s="69">
        <v>18.1</v>
      </c>
      <c r="B52" s="85" t="s">
        <v>89</v>
      </c>
      <c r="C52" s="34" t="s">
        <v>141</v>
      </c>
      <c r="D52" s="73">
        <v>45</v>
      </c>
      <c r="E52" s="80" t="s">
        <v>165</v>
      </c>
      <c r="F52" s="74">
        <v>74.55</v>
      </c>
      <c r="G52" s="22"/>
      <c r="H52" s="22"/>
      <c r="I52" s="35" t="s">
        <v>36</v>
      </c>
      <c r="J52" s="16">
        <f aca="true" t="shared" si="8" ref="J52:J57">IF(I52="Less(-)",-1,1)</f>
        <v>1</v>
      </c>
      <c r="K52" s="17" t="s">
        <v>46</v>
      </c>
      <c r="L52" s="17" t="s">
        <v>6</v>
      </c>
      <c r="M52" s="43"/>
      <c r="N52" s="22"/>
      <c r="O52" s="22"/>
      <c r="P52" s="42"/>
      <c r="Q52" s="22"/>
      <c r="R52" s="22"/>
      <c r="S52" s="42"/>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44"/>
      <c r="AV52" s="37"/>
      <c r="AW52" s="37"/>
      <c r="AX52" s="37"/>
      <c r="AY52" s="37"/>
      <c r="AZ52" s="37"/>
      <c r="BA52" s="59">
        <f aca="true" t="shared" si="9" ref="BA52:BA57">total_amount_ba($B$2,$D$2,D52,F52,J52,K52,M52)</f>
        <v>3354.75</v>
      </c>
      <c r="BB52" s="65">
        <f t="shared" si="6"/>
        <v>3354.75</v>
      </c>
      <c r="BC52" s="40" t="str">
        <f t="shared" si="7"/>
        <v>INR  Three Thousand Three Hundred &amp; Fifty Four  and Paise Seventy Five Only</v>
      </c>
      <c r="IE52" s="21">
        <v>1.02</v>
      </c>
      <c r="IF52" s="21" t="s">
        <v>38</v>
      </c>
      <c r="IG52" s="21" t="s">
        <v>39</v>
      </c>
      <c r="IH52" s="21">
        <v>213</v>
      </c>
      <c r="II52" s="21" t="s">
        <v>35</v>
      </c>
    </row>
    <row r="53" spans="1:243" s="20" customFormat="1" ht="21" customHeight="1">
      <c r="A53" s="69">
        <v>18.2</v>
      </c>
      <c r="B53" s="85" t="s">
        <v>90</v>
      </c>
      <c r="C53" s="34" t="s">
        <v>142</v>
      </c>
      <c r="D53" s="73">
        <v>10</v>
      </c>
      <c r="E53" s="80" t="s">
        <v>165</v>
      </c>
      <c r="F53" s="74">
        <v>107.85</v>
      </c>
      <c r="G53" s="22"/>
      <c r="H53" s="22"/>
      <c r="I53" s="35" t="s">
        <v>36</v>
      </c>
      <c r="J53" s="16">
        <f t="shared" si="8"/>
        <v>1</v>
      </c>
      <c r="K53" s="17" t="s">
        <v>46</v>
      </c>
      <c r="L53" s="17" t="s">
        <v>6</v>
      </c>
      <c r="M53" s="43"/>
      <c r="N53" s="22"/>
      <c r="O53" s="22"/>
      <c r="P53" s="42"/>
      <c r="Q53" s="22"/>
      <c r="R53" s="22"/>
      <c r="S53" s="42"/>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59">
        <f t="shared" si="9"/>
        <v>1078.5</v>
      </c>
      <c r="BB53" s="65">
        <f t="shared" si="6"/>
        <v>1078.5</v>
      </c>
      <c r="BC53" s="40" t="str">
        <f t="shared" si="7"/>
        <v>INR  One Thousand  &amp;Seventy Eight  and Paise Fifty Only</v>
      </c>
      <c r="IE53" s="21">
        <v>2</v>
      </c>
      <c r="IF53" s="21" t="s">
        <v>32</v>
      </c>
      <c r="IG53" s="21" t="s">
        <v>40</v>
      </c>
      <c r="IH53" s="21">
        <v>10</v>
      </c>
      <c r="II53" s="21" t="s">
        <v>35</v>
      </c>
    </row>
    <row r="54" spans="1:243" s="20" customFormat="1" ht="18.75" customHeight="1">
      <c r="A54" s="69">
        <v>18.3</v>
      </c>
      <c r="B54" s="85" t="s">
        <v>91</v>
      </c>
      <c r="C54" s="34" t="s">
        <v>143</v>
      </c>
      <c r="D54" s="73">
        <v>25</v>
      </c>
      <c r="E54" s="80" t="s">
        <v>165</v>
      </c>
      <c r="F54" s="74">
        <v>115.74</v>
      </c>
      <c r="G54" s="22"/>
      <c r="H54" s="22"/>
      <c r="I54" s="35" t="s">
        <v>36</v>
      </c>
      <c r="J54" s="16">
        <f t="shared" si="8"/>
        <v>1</v>
      </c>
      <c r="K54" s="17" t="s">
        <v>46</v>
      </c>
      <c r="L54" s="17" t="s">
        <v>6</v>
      </c>
      <c r="M54" s="43"/>
      <c r="N54" s="22"/>
      <c r="O54" s="22"/>
      <c r="P54" s="42"/>
      <c r="Q54" s="22"/>
      <c r="R54" s="22"/>
      <c r="S54" s="42"/>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59">
        <f t="shared" si="9"/>
        <v>2893.5</v>
      </c>
      <c r="BB54" s="65">
        <f t="shared" si="6"/>
        <v>2893.5</v>
      </c>
      <c r="BC54" s="40" t="str">
        <f t="shared" si="7"/>
        <v>INR  Two Thousand Eight Hundred &amp; Ninety Three  and Paise Fifty Only</v>
      </c>
      <c r="IE54" s="21">
        <v>3</v>
      </c>
      <c r="IF54" s="21" t="s">
        <v>41</v>
      </c>
      <c r="IG54" s="21" t="s">
        <v>42</v>
      </c>
      <c r="IH54" s="21">
        <v>10</v>
      </c>
      <c r="II54" s="21" t="s">
        <v>35</v>
      </c>
    </row>
    <row r="55" spans="1:243" s="20" customFormat="1" ht="28.5">
      <c r="A55" s="69">
        <v>18.4</v>
      </c>
      <c r="B55" s="85" t="s">
        <v>92</v>
      </c>
      <c r="C55" s="34" t="s">
        <v>144</v>
      </c>
      <c r="D55" s="73">
        <v>35</v>
      </c>
      <c r="E55" s="80" t="s">
        <v>165</v>
      </c>
      <c r="F55" s="74">
        <v>97.33</v>
      </c>
      <c r="G55" s="22"/>
      <c r="H55" s="22"/>
      <c r="I55" s="35" t="s">
        <v>36</v>
      </c>
      <c r="J55" s="16">
        <f t="shared" si="8"/>
        <v>1</v>
      </c>
      <c r="K55" s="17" t="s">
        <v>46</v>
      </c>
      <c r="L55" s="17" t="s">
        <v>6</v>
      </c>
      <c r="M55" s="43"/>
      <c r="N55" s="22"/>
      <c r="O55" s="22"/>
      <c r="P55" s="42"/>
      <c r="Q55" s="22"/>
      <c r="R55" s="22"/>
      <c r="S55" s="42"/>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59">
        <f t="shared" si="9"/>
        <v>3406.55</v>
      </c>
      <c r="BB55" s="65">
        <f t="shared" si="6"/>
        <v>3406.55</v>
      </c>
      <c r="BC55" s="40" t="str">
        <f t="shared" si="7"/>
        <v>INR  Three Thousand Four Hundred &amp; Six  and Paise Fifty Five Only</v>
      </c>
      <c r="IE55" s="21">
        <v>1.01</v>
      </c>
      <c r="IF55" s="21" t="s">
        <v>37</v>
      </c>
      <c r="IG55" s="21" t="s">
        <v>33</v>
      </c>
      <c r="IH55" s="21">
        <v>123.223</v>
      </c>
      <c r="II55" s="21" t="s">
        <v>35</v>
      </c>
    </row>
    <row r="56" spans="1:243" s="20" customFormat="1" ht="28.5">
      <c r="A56" s="69">
        <v>18.5</v>
      </c>
      <c r="B56" s="85" t="s">
        <v>93</v>
      </c>
      <c r="C56" s="34" t="s">
        <v>145</v>
      </c>
      <c r="D56" s="73">
        <v>25</v>
      </c>
      <c r="E56" s="80" t="s">
        <v>165</v>
      </c>
      <c r="F56" s="74">
        <v>153.44</v>
      </c>
      <c r="G56" s="22"/>
      <c r="H56" s="22"/>
      <c r="I56" s="35" t="s">
        <v>36</v>
      </c>
      <c r="J56" s="16">
        <f t="shared" si="8"/>
        <v>1</v>
      </c>
      <c r="K56" s="17" t="s">
        <v>46</v>
      </c>
      <c r="L56" s="17" t="s">
        <v>6</v>
      </c>
      <c r="M56" s="43"/>
      <c r="N56" s="22"/>
      <c r="O56" s="22"/>
      <c r="P56" s="42"/>
      <c r="Q56" s="22"/>
      <c r="R56" s="22"/>
      <c r="S56" s="42"/>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59">
        <f t="shared" si="9"/>
        <v>3836</v>
      </c>
      <c r="BB56" s="65">
        <f t="shared" si="6"/>
        <v>3836</v>
      </c>
      <c r="BC56" s="40" t="str">
        <f t="shared" si="7"/>
        <v>INR  Three Thousand Eight Hundred &amp; Thirty Six  Only</v>
      </c>
      <c r="IE56" s="21">
        <v>1.02</v>
      </c>
      <c r="IF56" s="21" t="s">
        <v>38</v>
      </c>
      <c r="IG56" s="21" t="s">
        <v>39</v>
      </c>
      <c r="IH56" s="21">
        <v>213</v>
      </c>
      <c r="II56" s="21" t="s">
        <v>35</v>
      </c>
    </row>
    <row r="57" spans="1:243" s="20" customFormat="1" ht="28.5">
      <c r="A57" s="69">
        <v>18.6</v>
      </c>
      <c r="B57" s="85" t="s">
        <v>94</v>
      </c>
      <c r="C57" s="34" t="s">
        <v>146</v>
      </c>
      <c r="D57" s="73">
        <v>25</v>
      </c>
      <c r="E57" s="80" t="s">
        <v>165</v>
      </c>
      <c r="F57" s="74">
        <v>104.9</v>
      </c>
      <c r="G57" s="22"/>
      <c r="H57" s="22"/>
      <c r="I57" s="35" t="s">
        <v>36</v>
      </c>
      <c r="J57" s="16">
        <f t="shared" si="8"/>
        <v>1</v>
      </c>
      <c r="K57" s="17" t="s">
        <v>46</v>
      </c>
      <c r="L57" s="17" t="s">
        <v>6</v>
      </c>
      <c r="M57" s="43"/>
      <c r="N57" s="22"/>
      <c r="O57" s="22"/>
      <c r="P57" s="42"/>
      <c r="Q57" s="22"/>
      <c r="R57" s="22"/>
      <c r="S57" s="42"/>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59">
        <f t="shared" si="9"/>
        <v>2622.5</v>
      </c>
      <c r="BB57" s="65">
        <f t="shared" si="6"/>
        <v>2622.5</v>
      </c>
      <c r="BC57" s="40" t="str">
        <f t="shared" si="7"/>
        <v>INR  Two Thousand Six Hundred &amp; Twenty Two  and Paise Fifty Only</v>
      </c>
      <c r="IE57" s="21">
        <v>2</v>
      </c>
      <c r="IF57" s="21" t="s">
        <v>32</v>
      </c>
      <c r="IG57" s="21" t="s">
        <v>40</v>
      </c>
      <c r="IH57" s="21">
        <v>10</v>
      </c>
      <c r="II57" s="21" t="s">
        <v>35</v>
      </c>
    </row>
    <row r="58" spans="1:243" s="20" customFormat="1" ht="24.75" customHeight="1">
      <c r="A58" s="69">
        <v>18.7</v>
      </c>
      <c r="B58" s="85" t="s">
        <v>95</v>
      </c>
      <c r="C58" s="34" t="s">
        <v>147</v>
      </c>
      <c r="D58" s="73">
        <v>25</v>
      </c>
      <c r="E58" s="80" t="s">
        <v>165</v>
      </c>
      <c r="F58" s="74">
        <v>110.48</v>
      </c>
      <c r="G58" s="22"/>
      <c r="H58" s="22"/>
      <c r="I58" s="35" t="s">
        <v>36</v>
      </c>
      <c r="J58" s="16">
        <f>IF(I58="Less(-)",-1,1)</f>
        <v>1</v>
      </c>
      <c r="K58" s="17" t="s">
        <v>46</v>
      </c>
      <c r="L58" s="17" t="s">
        <v>6</v>
      </c>
      <c r="M58" s="43"/>
      <c r="N58" s="22"/>
      <c r="O58" s="22"/>
      <c r="P58" s="42"/>
      <c r="Q58" s="22"/>
      <c r="R58" s="22"/>
      <c r="S58" s="42"/>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59">
        <f>total_amount_ba($B$2,$D$2,D58,F58,J58,K58,M58)</f>
        <v>2762</v>
      </c>
      <c r="BB58" s="65">
        <f t="shared" si="6"/>
        <v>2762</v>
      </c>
      <c r="BC58" s="40" t="str">
        <f t="shared" si="7"/>
        <v>INR  Two Thousand Seven Hundred &amp; Sixty Two  Only</v>
      </c>
      <c r="IE58" s="21">
        <v>1.01</v>
      </c>
      <c r="IF58" s="21" t="s">
        <v>37</v>
      </c>
      <c r="IG58" s="21" t="s">
        <v>33</v>
      </c>
      <c r="IH58" s="21">
        <v>123.223</v>
      </c>
      <c r="II58" s="21" t="s">
        <v>35</v>
      </c>
    </row>
    <row r="59" spans="1:243" s="20" customFormat="1" ht="28.5">
      <c r="A59" s="69">
        <v>18.8</v>
      </c>
      <c r="B59" s="85" t="s">
        <v>96</v>
      </c>
      <c r="C59" s="34" t="s">
        <v>148</v>
      </c>
      <c r="D59" s="73">
        <v>10</v>
      </c>
      <c r="E59" s="80" t="s">
        <v>165</v>
      </c>
      <c r="F59" s="74">
        <v>299.87</v>
      </c>
      <c r="G59" s="22"/>
      <c r="H59" s="22"/>
      <c r="I59" s="35" t="s">
        <v>36</v>
      </c>
      <c r="J59" s="16">
        <f>IF(I59="Less(-)",-1,1)</f>
        <v>1</v>
      </c>
      <c r="K59" s="17" t="s">
        <v>46</v>
      </c>
      <c r="L59" s="17" t="s">
        <v>6</v>
      </c>
      <c r="M59" s="43"/>
      <c r="N59" s="22"/>
      <c r="O59" s="22"/>
      <c r="P59" s="42"/>
      <c r="Q59" s="22"/>
      <c r="R59" s="22"/>
      <c r="S59" s="42"/>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59">
        <f>total_amount_ba($B$2,$D$2,D59,F59,J59,K59,M59)</f>
        <v>2998.7</v>
      </c>
      <c r="BB59" s="65">
        <f t="shared" si="6"/>
        <v>2998.7</v>
      </c>
      <c r="BC59" s="40" t="str">
        <f t="shared" si="7"/>
        <v>INR  Two Thousand Nine Hundred &amp; Ninety Eight  and Paise Seventy Only</v>
      </c>
      <c r="IE59" s="21">
        <v>1.02</v>
      </c>
      <c r="IF59" s="21" t="s">
        <v>38</v>
      </c>
      <c r="IG59" s="21" t="s">
        <v>39</v>
      </c>
      <c r="IH59" s="21">
        <v>213</v>
      </c>
      <c r="II59" s="21" t="s">
        <v>35</v>
      </c>
    </row>
    <row r="60" spans="1:243" s="20" customFormat="1" ht="24" customHeight="1">
      <c r="A60" s="69">
        <v>18.9</v>
      </c>
      <c r="B60" s="85" t="s">
        <v>97</v>
      </c>
      <c r="C60" s="34" t="s">
        <v>149</v>
      </c>
      <c r="D60" s="73">
        <v>10</v>
      </c>
      <c r="E60" s="80" t="s">
        <v>165</v>
      </c>
      <c r="F60" s="74">
        <v>28.06</v>
      </c>
      <c r="G60" s="22"/>
      <c r="H60" s="22"/>
      <c r="I60" s="35" t="s">
        <v>36</v>
      </c>
      <c r="J60" s="16">
        <f>IF(I60="Less(-)",-1,1)</f>
        <v>1</v>
      </c>
      <c r="K60" s="17" t="s">
        <v>46</v>
      </c>
      <c r="L60" s="17" t="s">
        <v>6</v>
      </c>
      <c r="M60" s="43"/>
      <c r="N60" s="22"/>
      <c r="O60" s="22"/>
      <c r="P60" s="42"/>
      <c r="Q60" s="22"/>
      <c r="R60" s="22"/>
      <c r="S60" s="42"/>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59">
        <f>total_amount_ba($B$2,$D$2,D60,F60,J60,K60,M60)</f>
        <v>280.6</v>
      </c>
      <c r="BB60" s="65">
        <f t="shared" si="6"/>
        <v>280.6</v>
      </c>
      <c r="BC60" s="40" t="str">
        <f t="shared" si="7"/>
        <v>INR  Two Hundred &amp; Eighty  and Paise Sixty Only</v>
      </c>
      <c r="IE60" s="21">
        <v>2</v>
      </c>
      <c r="IF60" s="21" t="s">
        <v>32</v>
      </c>
      <c r="IG60" s="21" t="s">
        <v>40</v>
      </c>
      <c r="IH60" s="21">
        <v>10</v>
      </c>
      <c r="II60" s="21" t="s">
        <v>35</v>
      </c>
    </row>
    <row r="61" spans="1:243" s="20" customFormat="1" ht="42.75">
      <c r="A61" s="67">
        <v>19</v>
      </c>
      <c r="B61" s="68" t="s">
        <v>98</v>
      </c>
      <c r="C61" s="34" t="s">
        <v>150</v>
      </c>
      <c r="D61" s="71"/>
      <c r="E61" s="80"/>
      <c r="F61" s="33">
        <v>0</v>
      </c>
      <c r="G61" s="15"/>
      <c r="H61" s="15"/>
      <c r="I61" s="35"/>
      <c r="J61" s="16"/>
      <c r="K61" s="17"/>
      <c r="L61" s="17"/>
      <c r="M61" s="18"/>
      <c r="N61" s="19"/>
      <c r="O61" s="19"/>
      <c r="P61" s="36"/>
      <c r="Q61" s="19"/>
      <c r="R61" s="19"/>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8"/>
      <c r="BB61" s="39"/>
      <c r="BC61" s="40"/>
      <c r="IE61" s="21">
        <v>1.02</v>
      </c>
      <c r="IF61" s="21" t="s">
        <v>38</v>
      </c>
      <c r="IG61" s="21" t="s">
        <v>39</v>
      </c>
      <c r="IH61" s="21">
        <v>213</v>
      </c>
      <c r="II61" s="21" t="s">
        <v>35</v>
      </c>
    </row>
    <row r="62" spans="1:243" s="20" customFormat="1" ht="26.25" customHeight="1">
      <c r="A62" s="67">
        <v>19.1</v>
      </c>
      <c r="B62" s="68" t="s">
        <v>99</v>
      </c>
      <c r="C62" s="34" t="s">
        <v>151</v>
      </c>
      <c r="D62" s="73">
        <v>25</v>
      </c>
      <c r="E62" s="80" t="s">
        <v>165</v>
      </c>
      <c r="F62" s="74">
        <v>213.06</v>
      </c>
      <c r="G62" s="22"/>
      <c r="H62" s="22"/>
      <c r="I62" s="35" t="s">
        <v>36</v>
      </c>
      <c r="J62" s="16">
        <f>IF(I62="Less(-)",-1,1)</f>
        <v>1</v>
      </c>
      <c r="K62" s="17" t="s">
        <v>46</v>
      </c>
      <c r="L62" s="17" t="s">
        <v>6</v>
      </c>
      <c r="M62" s="43"/>
      <c r="N62" s="22"/>
      <c r="O62" s="22"/>
      <c r="P62" s="42"/>
      <c r="Q62" s="22"/>
      <c r="R62" s="22"/>
      <c r="S62" s="42"/>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59">
        <f>total_amount_ba($B$2,$D$2,D62,F62,J62,K62,M62)</f>
        <v>5326.5</v>
      </c>
      <c r="BB62" s="65">
        <f t="shared" si="6"/>
        <v>5326.5</v>
      </c>
      <c r="BC62" s="40" t="str">
        <f t="shared" si="7"/>
        <v>INR  Five Thousand Three Hundred &amp; Twenty Six  and Paise Fifty Only</v>
      </c>
      <c r="IE62" s="21">
        <v>2</v>
      </c>
      <c r="IF62" s="21" t="s">
        <v>32</v>
      </c>
      <c r="IG62" s="21" t="s">
        <v>40</v>
      </c>
      <c r="IH62" s="21">
        <v>10</v>
      </c>
      <c r="II62" s="21" t="s">
        <v>35</v>
      </c>
    </row>
    <row r="63" spans="1:243" s="20" customFormat="1" ht="32.25" customHeight="1">
      <c r="A63" s="67">
        <v>19.2</v>
      </c>
      <c r="B63" s="68" t="s">
        <v>80</v>
      </c>
      <c r="C63" s="34" t="s">
        <v>152</v>
      </c>
      <c r="D63" s="73">
        <v>3</v>
      </c>
      <c r="E63" s="80" t="s">
        <v>165</v>
      </c>
      <c r="F63" s="74">
        <v>234.11</v>
      </c>
      <c r="G63" s="22"/>
      <c r="H63" s="22"/>
      <c r="I63" s="35" t="s">
        <v>36</v>
      </c>
      <c r="J63" s="16">
        <f>IF(I63="Less(-)",-1,1)</f>
        <v>1</v>
      </c>
      <c r="K63" s="17" t="s">
        <v>46</v>
      </c>
      <c r="L63" s="17" t="s">
        <v>6</v>
      </c>
      <c r="M63" s="43"/>
      <c r="N63" s="22"/>
      <c r="O63" s="22"/>
      <c r="P63" s="42"/>
      <c r="Q63" s="22"/>
      <c r="R63" s="22"/>
      <c r="S63" s="42"/>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59">
        <f>total_amount_ba($B$2,$D$2,D63,F63,J63,K63,M63)</f>
        <v>702.33</v>
      </c>
      <c r="BB63" s="65">
        <f t="shared" si="6"/>
        <v>702.33</v>
      </c>
      <c r="BC63" s="40" t="str">
        <f t="shared" si="7"/>
        <v>INR  Seven Hundred &amp; Two  and Paise Thirty Three Only</v>
      </c>
      <c r="IE63" s="21">
        <v>3</v>
      </c>
      <c r="IF63" s="21" t="s">
        <v>41</v>
      </c>
      <c r="IG63" s="21" t="s">
        <v>42</v>
      </c>
      <c r="IH63" s="21">
        <v>10</v>
      </c>
      <c r="II63" s="21" t="s">
        <v>35</v>
      </c>
    </row>
    <row r="64" spans="1:243" s="20" customFormat="1" ht="15">
      <c r="A64" s="67">
        <v>19.3</v>
      </c>
      <c r="B64" s="68" t="s">
        <v>81</v>
      </c>
      <c r="C64" s="34" t="s">
        <v>153</v>
      </c>
      <c r="D64" s="73">
        <v>4</v>
      </c>
      <c r="E64" s="80" t="s">
        <v>165</v>
      </c>
      <c r="F64" s="74">
        <v>251.64</v>
      </c>
      <c r="G64" s="22"/>
      <c r="H64" s="22"/>
      <c r="I64" s="35" t="s">
        <v>36</v>
      </c>
      <c r="J64" s="16">
        <f>IF(I64="Less(-)",-1,1)</f>
        <v>1</v>
      </c>
      <c r="K64" s="17" t="s">
        <v>46</v>
      </c>
      <c r="L64" s="17" t="s">
        <v>6</v>
      </c>
      <c r="M64" s="43"/>
      <c r="N64" s="22"/>
      <c r="O64" s="22"/>
      <c r="P64" s="42"/>
      <c r="Q64" s="22"/>
      <c r="R64" s="22"/>
      <c r="S64" s="42"/>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59">
        <f>total_amount_ba($B$2,$D$2,D64,F64,J64,K64,M64)</f>
        <v>1006.56</v>
      </c>
      <c r="BB64" s="65">
        <f t="shared" si="6"/>
        <v>1006.56</v>
      </c>
      <c r="BC64" s="40" t="str">
        <f t="shared" si="7"/>
        <v>INR  One Thousand  &amp;Six  and Paise Fifty Six Only</v>
      </c>
      <c r="IE64" s="21">
        <v>1.01</v>
      </c>
      <c r="IF64" s="21" t="s">
        <v>37</v>
      </c>
      <c r="IG64" s="21" t="s">
        <v>33</v>
      </c>
      <c r="IH64" s="21">
        <v>123.223</v>
      </c>
      <c r="II64" s="21" t="s">
        <v>35</v>
      </c>
    </row>
    <row r="65" spans="1:243" s="20" customFormat="1" ht="32.25" customHeight="1">
      <c r="A65" s="67">
        <v>19.4</v>
      </c>
      <c r="B65" s="68" t="s">
        <v>82</v>
      </c>
      <c r="C65" s="34" t="s">
        <v>154</v>
      </c>
      <c r="D65" s="73">
        <v>3</v>
      </c>
      <c r="E65" s="80" t="s">
        <v>165</v>
      </c>
      <c r="F65" s="74">
        <v>291.98</v>
      </c>
      <c r="G65" s="22"/>
      <c r="H65" s="22"/>
      <c r="I65" s="35" t="s">
        <v>36</v>
      </c>
      <c r="J65" s="16">
        <f>IF(I65="Less(-)",-1,1)</f>
        <v>1</v>
      </c>
      <c r="K65" s="17" t="s">
        <v>46</v>
      </c>
      <c r="L65" s="17" t="s">
        <v>6</v>
      </c>
      <c r="M65" s="43"/>
      <c r="N65" s="22"/>
      <c r="O65" s="22"/>
      <c r="P65" s="42"/>
      <c r="Q65" s="22"/>
      <c r="R65" s="22"/>
      <c r="S65" s="42"/>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59">
        <f>total_amount_ba($B$2,$D$2,D65,F65,J65,K65,M65)</f>
        <v>875.94</v>
      </c>
      <c r="BB65" s="65">
        <f t="shared" si="6"/>
        <v>875.94</v>
      </c>
      <c r="BC65" s="40" t="str">
        <f t="shared" si="7"/>
        <v>INR  Eight Hundred &amp; Seventy Five  and Paise Ninety Four Only</v>
      </c>
      <c r="IE65" s="21">
        <v>1.02</v>
      </c>
      <c r="IF65" s="21" t="s">
        <v>38</v>
      </c>
      <c r="IG65" s="21" t="s">
        <v>39</v>
      </c>
      <c r="IH65" s="21">
        <v>213</v>
      </c>
      <c r="II65" s="21" t="s">
        <v>35</v>
      </c>
    </row>
    <row r="66" spans="1:243" s="20" customFormat="1" ht="28.5">
      <c r="A66" s="67">
        <v>19.5</v>
      </c>
      <c r="B66" s="68" t="s">
        <v>83</v>
      </c>
      <c r="C66" s="34" t="s">
        <v>155</v>
      </c>
      <c r="D66" s="73">
        <v>4</v>
      </c>
      <c r="E66" s="80" t="s">
        <v>165</v>
      </c>
      <c r="F66" s="74">
        <v>335.82</v>
      </c>
      <c r="G66" s="22"/>
      <c r="H66" s="22"/>
      <c r="I66" s="35" t="s">
        <v>36</v>
      </c>
      <c r="J66" s="16">
        <f>IF(I66="Less(-)",-1,1)</f>
        <v>1</v>
      </c>
      <c r="K66" s="17" t="s">
        <v>46</v>
      </c>
      <c r="L66" s="17" t="s">
        <v>6</v>
      </c>
      <c r="M66" s="43"/>
      <c r="N66" s="22"/>
      <c r="O66" s="22"/>
      <c r="P66" s="42"/>
      <c r="Q66" s="22"/>
      <c r="R66" s="22"/>
      <c r="S66" s="42"/>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59">
        <f>total_amount_ba($B$2,$D$2,D66,F66,J66,K66,M66)</f>
        <v>1343.28</v>
      </c>
      <c r="BB66" s="65">
        <f t="shared" si="6"/>
        <v>1343.28</v>
      </c>
      <c r="BC66" s="40" t="str">
        <f t="shared" si="7"/>
        <v>INR  One Thousand Three Hundred &amp; Forty Three  and Paise Twenty Eight Only</v>
      </c>
      <c r="IE66" s="21">
        <v>2</v>
      </c>
      <c r="IF66" s="21" t="s">
        <v>32</v>
      </c>
      <c r="IG66" s="21" t="s">
        <v>40</v>
      </c>
      <c r="IH66" s="21">
        <v>10</v>
      </c>
      <c r="II66" s="21" t="s">
        <v>35</v>
      </c>
    </row>
    <row r="67" spans="1:243" s="20" customFormat="1" ht="28.5">
      <c r="A67" s="67">
        <v>20</v>
      </c>
      <c r="B67" s="68" t="s">
        <v>100</v>
      </c>
      <c r="C67" s="34" t="s">
        <v>156</v>
      </c>
      <c r="D67" s="71"/>
      <c r="E67" s="80"/>
      <c r="F67" s="33">
        <v>0</v>
      </c>
      <c r="G67" s="15"/>
      <c r="H67" s="15"/>
      <c r="I67" s="35"/>
      <c r="J67" s="16"/>
      <c r="K67" s="17"/>
      <c r="L67" s="17"/>
      <c r="M67" s="18"/>
      <c r="N67" s="19"/>
      <c r="O67" s="19"/>
      <c r="P67" s="36"/>
      <c r="Q67" s="19"/>
      <c r="R67" s="19"/>
      <c r="S67" s="36"/>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8"/>
      <c r="BB67" s="39"/>
      <c r="BC67" s="40"/>
      <c r="IE67" s="21">
        <v>1.01</v>
      </c>
      <c r="IF67" s="21" t="s">
        <v>37</v>
      </c>
      <c r="IG67" s="21" t="s">
        <v>33</v>
      </c>
      <c r="IH67" s="21">
        <v>123.223</v>
      </c>
      <c r="II67" s="21" t="s">
        <v>35</v>
      </c>
    </row>
    <row r="68" spans="1:243" s="20" customFormat="1" ht="28.5">
      <c r="A68" s="67">
        <v>20.1</v>
      </c>
      <c r="B68" s="68" t="s">
        <v>101</v>
      </c>
      <c r="C68" s="34" t="s">
        <v>157</v>
      </c>
      <c r="D68" s="73">
        <v>5</v>
      </c>
      <c r="E68" s="80" t="s">
        <v>165</v>
      </c>
      <c r="F68" s="74">
        <v>99.96</v>
      </c>
      <c r="G68" s="22"/>
      <c r="H68" s="22"/>
      <c r="I68" s="35" t="s">
        <v>36</v>
      </c>
      <c r="J68" s="16">
        <f aca="true" t="shared" si="10" ref="J68:J74">IF(I68="Less(-)",-1,1)</f>
        <v>1</v>
      </c>
      <c r="K68" s="17" t="s">
        <v>46</v>
      </c>
      <c r="L68" s="17" t="s">
        <v>6</v>
      </c>
      <c r="M68" s="43"/>
      <c r="N68" s="22"/>
      <c r="O68" s="22"/>
      <c r="P68" s="42"/>
      <c r="Q68" s="22"/>
      <c r="R68" s="22"/>
      <c r="S68" s="42"/>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59">
        <f aca="true" t="shared" si="11" ref="BA68:BA74">total_amount_ba($B$2,$D$2,D68,F68,J68,K68,M68)</f>
        <v>499.8</v>
      </c>
      <c r="BB68" s="65">
        <f t="shared" si="6"/>
        <v>499.8</v>
      </c>
      <c r="BC68" s="40" t="str">
        <f t="shared" si="7"/>
        <v>INR  Four Hundred &amp; Ninety Nine  and Paise Eighty Only</v>
      </c>
      <c r="IE68" s="21">
        <v>1.02</v>
      </c>
      <c r="IF68" s="21" t="s">
        <v>38</v>
      </c>
      <c r="IG68" s="21" t="s">
        <v>39</v>
      </c>
      <c r="IH68" s="21">
        <v>213</v>
      </c>
      <c r="II68" s="21" t="s">
        <v>35</v>
      </c>
    </row>
    <row r="69" spans="1:243" s="20" customFormat="1" ht="28.5">
      <c r="A69" s="67">
        <v>20.2</v>
      </c>
      <c r="B69" s="68" t="s">
        <v>80</v>
      </c>
      <c r="C69" s="34" t="s">
        <v>158</v>
      </c>
      <c r="D69" s="73">
        <v>50</v>
      </c>
      <c r="E69" s="80" t="s">
        <v>165</v>
      </c>
      <c r="F69" s="74">
        <v>112.23</v>
      </c>
      <c r="G69" s="22"/>
      <c r="H69" s="22"/>
      <c r="I69" s="35" t="s">
        <v>36</v>
      </c>
      <c r="J69" s="16">
        <f t="shared" si="10"/>
        <v>1</v>
      </c>
      <c r="K69" s="17" t="s">
        <v>46</v>
      </c>
      <c r="L69" s="17" t="s">
        <v>6</v>
      </c>
      <c r="M69" s="43"/>
      <c r="N69" s="22"/>
      <c r="O69" s="22"/>
      <c r="P69" s="42"/>
      <c r="Q69" s="22"/>
      <c r="R69" s="22"/>
      <c r="S69" s="42"/>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59">
        <f t="shared" si="11"/>
        <v>5611.5</v>
      </c>
      <c r="BB69" s="65">
        <f t="shared" si="6"/>
        <v>5611.5</v>
      </c>
      <c r="BC69" s="40" t="str">
        <f t="shared" si="7"/>
        <v>INR  Five Thousand Six Hundred &amp; Eleven  and Paise Fifty Only</v>
      </c>
      <c r="IE69" s="21">
        <v>2</v>
      </c>
      <c r="IF69" s="21" t="s">
        <v>32</v>
      </c>
      <c r="IG69" s="21" t="s">
        <v>40</v>
      </c>
      <c r="IH69" s="21">
        <v>10</v>
      </c>
      <c r="II69" s="21" t="s">
        <v>35</v>
      </c>
    </row>
    <row r="70" spans="1:243" s="20" customFormat="1" ht="15">
      <c r="A70" s="67">
        <v>20.3</v>
      </c>
      <c r="B70" s="68" t="s">
        <v>102</v>
      </c>
      <c r="C70" s="34" t="s">
        <v>159</v>
      </c>
      <c r="D70" s="73">
        <v>5</v>
      </c>
      <c r="E70" s="80" t="s">
        <v>165</v>
      </c>
      <c r="F70" s="74">
        <v>121</v>
      </c>
      <c r="G70" s="22"/>
      <c r="H70" s="22"/>
      <c r="I70" s="35" t="s">
        <v>36</v>
      </c>
      <c r="J70" s="16">
        <f t="shared" si="10"/>
        <v>1</v>
      </c>
      <c r="K70" s="17" t="s">
        <v>46</v>
      </c>
      <c r="L70" s="17" t="s">
        <v>6</v>
      </c>
      <c r="M70" s="43"/>
      <c r="N70" s="22"/>
      <c r="O70" s="22"/>
      <c r="P70" s="42"/>
      <c r="Q70" s="22"/>
      <c r="R70" s="22"/>
      <c r="S70" s="42"/>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44"/>
      <c r="AV70" s="37"/>
      <c r="AW70" s="37"/>
      <c r="AX70" s="37"/>
      <c r="AY70" s="37"/>
      <c r="AZ70" s="37"/>
      <c r="BA70" s="59">
        <f t="shared" si="11"/>
        <v>605</v>
      </c>
      <c r="BB70" s="65">
        <f t="shared" si="6"/>
        <v>605</v>
      </c>
      <c r="BC70" s="40" t="str">
        <f t="shared" si="7"/>
        <v>INR  Six Hundred &amp; Five  Only</v>
      </c>
      <c r="IE70" s="21">
        <v>1.02</v>
      </c>
      <c r="IF70" s="21" t="s">
        <v>38</v>
      </c>
      <c r="IG70" s="21" t="s">
        <v>39</v>
      </c>
      <c r="IH70" s="21">
        <v>213</v>
      </c>
      <c r="II70" s="21" t="s">
        <v>35</v>
      </c>
    </row>
    <row r="71" spans="1:243" s="20" customFormat="1" ht="28.5">
      <c r="A71" s="67">
        <v>20.4</v>
      </c>
      <c r="B71" s="68" t="s">
        <v>103</v>
      </c>
      <c r="C71" s="34" t="s">
        <v>160</v>
      </c>
      <c r="D71" s="73">
        <v>1</v>
      </c>
      <c r="E71" s="80" t="s">
        <v>165</v>
      </c>
      <c r="F71" s="74">
        <v>146.43</v>
      </c>
      <c r="G71" s="22"/>
      <c r="H71" s="22"/>
      <c r="I71" s="35" t="s">
        <v>36</v>
      </c>
      <c r="J71" s="16">
        <f t="shared" si="10"/>
        <v>1</v>
      </c>
      <c r="K71" s="17" t="s">
        <v>46</v>
      </c>
      <c r="L71" s="17" t="s">
        <v>6</v>
      </c>
      <c r="M71" s="43"/>
      <c r="N71" s="22"/>
      <c r="O71" s="22"/>
      <c r="P71" s="42"/>
      <c r="Q71" s="22"/>
      <c r="R71" s="22"/>
      <c r="S71" s="42"/>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59">
        <f t="shared" si="11"/>
        <v>146.43</v>
      </c>
      <c r="BB71" s="65">
        <f t="shared" si="6"/>
        <v>146.43</v>
      </c>
      <c r="BC71" s="40" t="str">
        <f t="shared" si="7"/>
        <v>INR  One Hundred &amp; Forty Six  and Paise Forty Three Only</v>
      </c>
      <c r="IE71" s="21">
        <v>2</v>
      </c>
      <c r="IF71" s="21" t="s">
        <v>32</v>
      </c>
      <c r="IG71" s="21" t="s">
        <v>40</v>
      </c>
      <c r="IH71" s="21">
        <v>10</v>
      </c>
      <c r="II71" s="21" t="s">
        <v>35</v>
      </c>
    </row>
    <row r="72" spans="1:243" s="20" customFormat="1" ht="28.5">
      <c r="A72" s="67">
        <v>20.5</v>
      </c>
      <c r="B72" s="68" t="s">
        <v>104</v>
      </c>
      <c r="C72" s="34" t="s">
        <v>161</v>
      </c>
      <c r="D72" s="73">
        <v>1</v>
      </c>
      <c r="E72" s="80" t="s">
        <v>165</v>
      </c>
      <c r="F72" s="74">
        <v>171.85</v>
      </c>
      <c r="G72" s="22"/>
      <c r="H72" s="22"/>
      <c r="I72" s="35" t="s">
        <v>36</v>
      </c>
      <c r="J72" s="16">
        <f t="shared" si="10"/>
        <v>1</v>
      </c>
      <c r="K72" s="17" t="s">
        <v>46</v>
      </c>
      <c r="L72" s="17" t="s">
        <v>6</v>
      </c>
      <c r="M72" s="43"/>
      <c r="N72" s="22"/>
      <c r="O72" s="22"/>
      <c r="P72" s="42"/>
      <c r="Q72" s="22"/>
      <c r="R72" s="22"/>
      <c r="S72" s="42"/>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59">
        <f t="shared" si="11"/>
        <v>171.85</v>
      </c>
      <c r="BB72" s="65">
        <f t="shared" si="6"/>
        <v>171.85</v>
      </c>
      <c r="BC72" s="40" t="str">
        <f t="shared" si="7"/>
        <v>INR  One Hundred &amp; Seventy One  and Paise Eighty Five Only</v>
      </c>
      <c r="IE72" s="21">
        <v>3</v>
      </c>
      <c r="IF72" s="21" t="s">
        <v>41</v>
      </c>
      <c r="IG72" s="21" t="s">
        <v>42</v>
      </c>
      <c r="IH72" s="21">
        <v>10</v>
      </c>
      <c r="II72" s="21" t="s">
        <v>35</v>
      </c>
    </row>
    <row r="73" spans="1:243" s="20" customFormat="1" ht="28.5">
      <c r="A73" s="67">
        <v>20.6</v>
      </c>
      <c r="B73" s="68" t="s">
        <v>105</v>
      </c>
      <c r="C73" s="34" t="s">
        <v>162</v>
      </c>
      <c r="D73" s="73">
        <v>1</v>
      </c>
      <c r="E73" s="80" t="s">
        <v>165</v>
      </c>
      <c r="F73" s="74">
        <v>199.02</v>
      </c>
      <c r="G73" s="22"/>
      <c r="H73" s="22"/>
      <c r="I73" s="35" t="s">
        <v>36</v>
      </c>
      <c r="J73" s="16">
        <f t="shared" si="10"/>
        <v>1</v>
      </c>
      <c r="K73" s="17" t="s">
        <v>46</v>
      </c>
      <c r="L73" s="17" t="s">
        <v>6</v>
      </c>
      <c r="M73" s="43"/>
      <c r="N73" s="22"/>
      <c r="O73" s="22"/>
      <c r="P73" s="42"/>
      <c r="Q73" s="22"/>
      <c r="R73" s="22"/>
      <c r="S73" s="42"/>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59">
        <f t="shared" si="11"/>
        <v>199.02</v>
      </c>
      <c r="BB73" s="65">
        <f t="shared" si="6"/>
        <v>199.02</v>
      </c>
      <c r="BC73" s="40" t="str">
        <f t="shared" si="7"/>
        <v>INR  One Hundred &amp; Ninety Nine  and Paise Two Only</v>
      </c>
      <c r="IE73" s="21">
        <v>1.01</v>
      </c>
      <c r="IF73" s="21" t="s">
        <v>37</v>
      </c>
      <c r="IG73" s="21" t="s">
        <v>33</v>
      </c>
      <c r="IH73" s="21">
        <v>123.223</v>
      </c>
      <c r="II73" s="21" t="s">
        <v>35</v>
      </c>
    </row>
    <row r="74" spans="1:243" s="20" customFormat="1" ht="42.75">
      <c r="A74" s="87">
        <v>21</v>
      </c>
      <c r="B74" s="79" t="s">
        <v>106</v>
      </c>
      <c r="C74" s="34" t="s">
        <v>163</v>
      </c>
      <c r="D74" s="73">
        <v>25</v>
      </c>
      <c r="E74" s="75" t="s">
        <v>165</v>
      </c>
      <c r="F74" s="74">
        <v>80.67</v>
      </c>
      <c r="G74" s="22"/>
      <c r="H74" s="22"/>
      <c r="I74" s="35" t="s">
        <v>36</v>
      </c>
      <c r="J74" s="16">
        <f t="shared" si="10"/>
        <v>1</v>
      </c>
      <c r="K74" s="17" t="s">
        <v>46</v>
      </c>
      <c r="L74" s="17" t="s">
        <v>6</v>
      </c>
      <c r="M74" s="43"/>
      <c r="N74" s="22"/>
      <c r="O74" s="22"/>
      <c r="P74" s="42"/>
      <c r="Q74" s="22"/>
      <c r="R74" s="22"/>
      <c r="S74" s="42"/>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59">
        <f t="shared" si="11"/>
        <v>2016.75</v>
      </c>
      <c r="BB74" s="65">
        <f>BA74+SUM(N74:AZ74)</f>
        <v>2016.75</v>
      </c>
      <c r="BC74" s="40" t="str">
        <f>SpellNumber(L74,BB74)</f>
        <v>INR  Two Thousand  &amp;Sixteen  and Paise Seventy Five Only</v>
      </c>
      <c r="IE74" s="21">
        <v>1.02</v>
      </c>
      <c r="IF74" s="21" t="s">
        <v>38</v>
      </c>
      <c r="IG74" s="21" t="s">
        <v>39</v>
      </c>
      <c r="IH74" s="21">
        <v>213</v>
      </c>
      <c r="II74" s="21" t="s">
        <v>35</v>
      </c>
    </row>
    <row r="75" spans="1:243" s="20" customFormat="1" ht="34.5" customHeight="1">
      <c r="A75" s="45" t="s">
        <v>44</v>
      </c>
      <c r="B75" s="46"/>
      <c r="C75" s="47"/>
      <c r="D75" s="48"/>
      <c r="E75" s="48"/>
      <c r="F75" s="48"/>
      <c r="G75" s="48"/>
      <c r="H75" s="49"/>
      <c r="I75" s="49"/>
      <c r="J75" s="49"/>
      <c r="K75" s="49"/>
      <c r="L75" s="50"/>
      <c r="BA75" s="60">
        <f>SUM(BA13:BA74)</f>
        <v>1281219</v>
      </c>
      <c r="BB75" s="64">
        <f>SUM(BB13:BB74)</f>
        <v>1281219</v>
      </c>
      <c r="BC75" s="40" t="str">
        <f>SpellNumber($E$2,BB75)</f>
        <v>INR  Twelve Lakh Eighty One Thousand Two Hundred &amp; Nineteen  Only</v>
      </c>
      <c r="IE75" s="21">
        <v>4</v>
      </c>
      <c r="IF75" s="21" t="s">
        <v>38</v>
      </c>
      <c r="IG75" s="21" t="s">
        <v>43</v>
      </c>
      <c r="IH75" s="21">
        <v>10</v>
      </c>
      <c r="II75" s="21" t="s">
        <v>35</v>
      </c>
    </row>
    <row r="76" spans="1:243" s="25" customFormat="1" ht="33.75" customHeight="1">
      <c r="A76" s="46" t="s">
        <v>48</v>
      </c>
      <c r="B76" s="51"/>
      <c r="C76" s="23"/>
      <c r="D76" s="52"/>
      <c r="E76" s="53" t="s">
        <v>54</v>
      </c>
      <c r="F76" s="62"/>
      <c r="G76" s="54"/>
      <c r="H76" s="24"/>
      <c r="I76" s="24"/>
      <c r="J76" s="24"/>
      <c r="K76" s="55"/>
      <c r="L76" s="56"/>
      <c r="M76" s="57"/>
      <c r="O76" s="20"/>
      <c r="P76" s="20"/>
      <c r="Q76" s="20"/>
      <c r="R76" s="20"/>
      <c r="S76" s="20"/>
      <c r="BA76" s="61">
        <f>IF(ISBLANK(F76),0,IF(E76="Excess (+)",ROUND(BA75+(BA75*F76),2),IF(E76="Less (-)",ROUND(BA75+(BA75*F76*(-1)),2),IF(E76="At Par",BA75,0))))</f>
        <v>0</v>
      </c>
      <c r="BB76" s="63">
        <f>ROUND(BA76,0)</f>
        <v>0</v>
      </c>
      <c r="BC76" s="40" t="str">
        <f>SpellNumber($E$2,BA76)</f>
        <v>INR Zero Only</v>
      </c>
      <c r="IE76" s="26"/>
      <c r="IF76" s="26"/>
      <c r="IG76" s="26"/>
      <c r="IH76" s="26"/>
      <c r="II76" s="26"/>
    </row>
    <row r="77" spans="1:243" s="25" customFormat="1" ht="41.25" customHeight="1">
      <c r="A77" s="45" t="s">
        <v>47</v>
      </c>
      <c r="B77" s="45"/>
      <c r="C77" s="91" t="str">
        <f>SpellNumber($E$2,BA76)</f>
        <v>INR Zero Only</v>
      </c>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3"/>
      <c r="IE77" s="26"/>
      <c r="IF77" s="26"/>
      <c r="IG77" s="26"/>
      <c r="IH77" s="26"/>
      <c r="II77" s="26"/>
    </row>
    <row r="78" spans="3:243" s="12" customFormat="1" ht="15">
      <c r="C78" s="27"/>
      <c r="D78" s="27"/>
      <c r="E78" s="27"/>
      <c r="F78" s="27"/>
      <c r="G78" s="27"/>
      <c r="H78" s="27"/>
      <c r="I78" s="27"/>
      <c r="J78" s="27"/>
      <c r="K78" s="27"/>
      <c r="L78" s="27"/>
      <c r="M78" s="27"/>
      <c r="O78" s="27"/>
      <c r="BA78" s="27"/>
      <c r="BC78" s="27"/>
      <c r="IE78" s="13"/>
      <c r="IF78" s="13"/>
      <c r="IG78" s="13"/>
      <c r="IH78" s="13"/>
      <c r="II78" s="13"/>
    </row>
  </sheetData>
  <sheetProtection password="EEC8" sheet="1" selectLockedCells="1"/>
  <mergeCells count="8">
    <mergeCell ref="A9:BC9"/>
    <mergeCell ref="C77:BC77"/>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6">
      <formula1>IF(E76="Select",-1,IF(E76="At Par",0,0))</formula1>
      <formula2>IF(E76="Select",-1,IF(E76="At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IF(E76&lt;&gt;"Select",99.9,0)</formula2>
    </dataValidation>
    <dataValidation type="list" allowBlank="1" showInputMessage="1" showErrorMessage="1" sqref="L65 L66 L67 L68 L69 L70 L71 L72 L73 L13 L14 L15 L16 L17 L18 L19 L20 L21 L22 L23 L24 L25 L26 L27 L28 L29 L30 L31 L32 L33 L34 L35 L36 L37 L38 L39 L40 L41 L42 L43 L44 L45 L46 L47 L48 L49 L50 L51 L52 L53 L54 L55 L56 L57 L58 L59 L60 L61 L62 L63 L64 L7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7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M20 M22:M23 M25:M26 M28:M34 M36:M38 M40:M43 M45:M46 M48:M50 M52:M60 M62:M66 M68:M7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list" allowBlank="1" showInputMessage="1" showErrorMessage="1" sqref="C2">
      <formula1>"Normal, SingleWindow, Alternate"</formula1>
    </dataValidation>
    <dataValidation type="list" allowBlank="1" showInputMessage="1" showErrorMessage="1" sqref="E76">
      <formula1>"Select, Excess (+), Less (-)"</formula1>
    </dataValidation>
    <dataValidation type="decimal" allowBlank="1" showInputMessage="1" showErrorMessage="1" promptTitle="Quantity" prompt="Please enter the Quantity for this item. " errorTitle="Invalid Entry" error="Only Numeric Values are allowed. " sqref="D13:D74 F13:F74">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Inspection Charges in Rupees for this item. " errorTitle="Invaid Entry" error="Only Numeric Values are allowed. " sqref="Q13:Q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4">
      <formula1>0</formula1>
      <formula2>999999999999999</formula2>
    </dataValidation>
    <dataValidation allowBlank="1" showInputMessage="1" showErrorMessage="1" promptTitle="Itemcode/Make" prompt="Please enter text" sqref="C13:C74"/>
    <dataValidation type="list" showInputMessage="1" showErrorMessage="1" sqref="I13:I74">
      <formula1>"Excess(+), Less(-)"</formula1>
    </dataValidation>
    <dataValidation allowBlank="1" showInputMessage="1" showErrorMessage="1" promptTitle="Addition / Deduction" prompt="Please Choose the correct One" sqref="J13:J74"/>
    <dataValidation type="list" allowBlank="1" showInputMessage="1" showErrorMessage="1" sqref="K13:K7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2022-07-22T13:40:49Z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