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<sst xmlns="http://schemas.openxmlformats.org/spreadsheetml/2006/main" count="422" uniqueCount="135">
  <si>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</si>
  <si>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</si>
  <si>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</si>
  <si>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</si>
  <si>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</si>
  <si>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</si>
  <si>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</si>
  <si>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</si>
  <si>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</si>
  <si>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</si>
  <si>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</si>
  <si>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</si>
  <si>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</si>
  <si>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</si>
  <si>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</si>
  <si>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</si>
  <si>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</si>
  <si>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</si>
  <si>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</si>
  <si>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</si>
  <si>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</si>
  <si>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</si>
  <si>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</si>
  <si>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</si>
  <si>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</si>
  <si>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</si>
  <si>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</si>
  <si>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</si>
  <si>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</si>
  <si>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</si>
  <si>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</si>
  <si>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</si>
  <si>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</si>
  <si>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</si>
  <si>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</si>
  <si>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</si>
  <si>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</si>
  <si>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</si>
  <si>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</si>
  <si>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</si>
  <si>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</si>
  <si>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</si>
  <si>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</si>
  <si>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</si>
  <si>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</si>
  <si>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</si>
  <si>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</si>
  <si>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</si>
  <si>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</si>
  <si>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</si>
  <si>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</si>
  <si>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</si>
  <si>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</si>
  <si>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</si>
  <si>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</si>
  <si>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&amp; drawing following sizes of FRLS PVC insulated copper conductor, single core cable in  the existing surface / recessed steel / PVC conduit as reqd.</t>
  </si>
  <si>
    <t>2 x 1.5 Sq.mm..</t>
  </si>
  <si>
    <t>3 x 1.5 Sq.mm..</t>
  </si>
  <si>
    <t>3 x 2.5 Sq.mm..</t>
  </si>
  <si>
    <t>Supply, fixing,  following modular type switch / socket on existing modular plate &amp; switch box including connectins but excluding modular plate etc. as reqd.</t>
  </si>
  <si>
    <t>5/6 Amp switch</t>
  </si>
  <si>
    <t>15/16 Amp. switch</t>
  </si>
  <si>
    <t>3 Pin 5/6 Amp. socket outlet</t>
  </si>
  <si>
    <t>6 Pin 15/16 Amp. socket outlet.</t>
  </si>
  <si>
    <t>S/F following modular base &amp; cover plate on existing modular metal boxes etc. as reqd.</t>
  </si>
  <si>
    <t>3 module</t>
  </si>
  <si>
    <t xml:space="preserve">Supplying and fixing call bell/ buzzer suitable for single phase,230 V, complete as required.
</t>
  </si>
  <si>
    <t>S &amp; F 3 mm thick phenolic laminated sheet on existing board with brass screw &amp; cup washer etc as reqd.</t>
  </si>
  <si>
    <t>Locating fault in wiring rectifying  removing &amp;  restoring supply the same &amp; making good the damages etc as reqd.</t>
  </si>
  <si>
    <t>Supply, Installation, testing &amp; commissioning of AC ceiling fan of following sweep  220 volts  without  regulator I/c wiring the down rods of standard length up to 30 cm with 1.5 sq.mm. PVC insulated copper conductor single core cable etc as reqd.</t>
  </si>
  <si>
    <t xml:space="preserve">900 mm </t>
  </si>
  <si>
    <t xml:space="preserve"> 1200 mm </t>
  </si>
  <si>
    <t xml:space="preserve">Supplying and fixing connecting and commissioning of AC  230/250 volts, 50 HZ, 250 mm sweep fresh air fan  including providing  nuts, bolts, mounting frame and other accessories etc.  complete  </t>
  </si>
  <si>
    <t>200 mm (Plastic body)</t>
  </si>
  <si>
    <t>225 mm  (Metalic body)</t>
  </si>
  <si>
    <t>Supply / fixing , testing &amp; commissioning of 12W  LED. Slim surface mounted round LED panel al. die cast body with premium diffuser to ensure glare free as required complete  LED makeHavells or its equivalent make etc as reqd</t>
  </si>
  <si>
    <t>Supply / fixing , testing &amp; commissioning of 20W  LED. Slim surface mounted round LED panel al. die cast body with premium diffuser to ensure glare free as required complete  LED makeHavells or its equivalent make etc as reqd</t>
  </si>
  <si>
    <t>Supply / fixing , testing &amp; commissioning of 9W  1 ftor 2 ft LED wall/mirror light. as req.</t>
  </si>
  <si>
    <t>Supplying and fixing following size /modules,plastic box for modular switches in recess etc as required.</t>
  </si>
  <si>
    <t>Supplying and fixing following size /modules, GI box for modular switches in recess etc as required.</t>
  </si>
  <si>
    <t>1 OR 2 Module (75mm X 75mm)</t>
  </si>
  <si>
    <t xml:space="preserve">Supply / fixing and connecting &amp; commissioning following  lamps  in existing fitting as reqd.   </t>
  </si>
  <si>
    <t>LED bulb 9 Watt</t>
  </si>
  <si>
    <t xml:space="preserve">Supplying and fixing plastic fan box cover for existing fan box as reqd.
</t>
  </si>
  <si>
    <t xml:space="preserve">Supplying and fixing plastic fan plastic cover for existing junction box as reqd.
</t>
  </si>
  <si>
    <t>Supplying, installation DLP mini- trunking 32mm x 12.5mm and accessories white-system with independent cover- without central partion etc. as reqd.</t>
  </si>
  <si>
    <t>Mini- trunking</t>
  </si>
  <si>
    <t xml:space="preserve">Flat angle </t>
  </si>
  <si>
    <t>Supplying, installation DLP mini- trunking 32mm x 20mm and accessories white-system with independent cover- without central partion etc. as reqd.</t>
  </si>
  <si>
    <t>End cap left or right</t>
  </si>
  <si>
    <t>Internal/ external angle</t>
  </si>
  <si>
    <t>Supplying, fixing, connecting, commissioning and testing of the following luminaries light fixtures complete with all accessories and without lamp as required complete.</t>
  </si>
  <si>
    <t xml:space="preserve">Wall light stylo fitting 14W Havells make or equvalent. </t>
  </si>
  <si>
    <t>Mtr.</t>
  </si>
  <si>
    <t>Nos.</t>
  </si>
  <si>
    <t>Sq.cm</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</si>
  <si>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</si>
  <si>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</si>
  <si>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</si>
  <si>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</si>
  <si>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</si>
  <si>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</si>
  <si>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</si>
  <si>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</si>
  <si>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</si>
  <si>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</si>
  <si>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</si>
  <si>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</si>
  <si>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</si>
  <si>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</si>
  <si>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</si>
  <si>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</si>
  <si>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</si>
  <si>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</si>
  <si>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</si>
  <si>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</si>
  <si>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</si>
  <si>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</si>
  <si>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</si>
  <si>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</si>
  <si>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</si>
  <si>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</si>
  <si>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</si>
  <si>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</si>
  <si>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</si>
  <si>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</si>
  <si>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</si>
  <si>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</si>
  <si>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</si>
  <si>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</si>
  <si>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</si>
  <si>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</si>
  <si>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Name of Work: Providing &amp; fixing ceiling fans,exhaust &amp; fresh air fans,light fittings,lights,lights/lamps,wall brackets,locating faults in wiring &amp; other electrical installations required for transit residential accommodation,in 10 No,s of additional flats hired by iit kanpur in ratan planet,naramau kanpur as requested by estate office.</t>
  </si>
  <si>
    <t>Tender Inviting Authority: Executive Engineer</t>
  </si>
  <si>
    <t>Contract No:   100/IWD/ED/825 dated 08.03.2022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</si>
</sst>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4">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1" xfId="0" applyFont="1" applyFill="1" applyBorder="1" applyAlignment="1">
      <alignment horizontal="center" vertical="top" wrapText="1"/>
    </xf>
    <xf numFmtId="0" fontId="0" fillId="0" borderId="11" xfId="0" applyFont="1" applyFill="1" applyBorder="1" applyAlignment="1">
      <alignment horizontal="justify" vertical="top" wrapText="1"/>
    </xf>
    <xf numFmtId="0" fontId="45" fillId="0" borderId="11" xfId="0" applyFont="1" applyFill="1" applyBorder="1" applyAlignment="1" applyProtection="1">
      <alignment horizontal="center" vertical="center" wrapText="1"/>
      <protection/>
    </xf>
    <xf numFmtId="0" fontId="45" fillId="0" borderId="11" xfId="0" applyFont="1" applyFill="1" applyBorder="1" applyAlignment="1" applyProtection="1">
      <alignment horizontal="justify" vertical="top" wrapText="1"/>
      <protection/>
    </xf>
    <xf numFmtId="0" fontId="45" fillId="0" borderId="11" xfId="0" applyFont="1" applyFill="1" applyBorder="1" applyAlignment="1">
      <alignment horizontal="justify" vertical="top" wrapText="1"/>
    </xf>
    <xf numFmtId="0" fontId="45" fillId="0" borderId="11" xfId="0" applyFont="1" applyFill="1" applyBorder="1" applyAlignment="1">
      <alignment horizontal="center" vertical="top"/>
    </xf>
    <xf numFmtId="0" fontId="0" fillId="0" borderId="11" xfId="0" applyFont="1" applyFill="1" applyBorder="1" applyAlignment="1">
      <alignment horizontal="justify" vertical="top"/>
    </xf>
    <xf numFmtId="1" fontId="45" fillId="0" borderId="11" xfId="0" applyNumberFormat="1" applyFont="1" applyFill="1" applyBorder="1" applyAlignment="1">
      <alignment horizontal="center" vertical="top"/>
    </xf>
    <xf numFmtId="0" fontId="45" fillId="0" borderId="11" xfId="57" applyFont="1" applyFill="1" applyBorder="1" applyAlignment="1">
      <alignment horizontal="center" vertical="top"/>
      <protection/>
    </xf>
    <xf numFmtId="0" fontId="45" fillId="0" borderId="11" xfId="57" applyFont="1" applyFill="1" applyBorder="1" applyAlignment="1">
      <alignment horizontal="center" vertical="center"/>
      <protection/>
    </xf>
    <xf numFmtId="0" fontId="45" fillId="0" borderId="11" xfId="0" applyFont="1" applyFill="1" applyBorder="1" applyAlignment="1">
      <alignment horizontal="justify" vertical="center" wrapText="1"/>
    </xf>
    <xf numFmtId="0" fontId="45" fillId="0" borderId="11" xfId="0" applyFont="1" applyFill="1" applyBorder="1" applyAlignment="1">
      <alignment horizontal="justify" vertical="top"/>
    </xf>
    <xf numFmtId="0" fontId="0" fillId="0" borderId="11" xfId="0" applyFont="1" applyFill="1" applyBorder="1" applyAlignment="1" applyProtection="1">
      <alignment horizontal="justify" vertical="top"/>
      <protection/>
    </xf>
    <xf numFmtId="0" fontId="0" fillId="0" borderId="11" xfId="0" applyFill="1" applyBorder="1" applyAlignment="1" applyProtection="1">
      <alignment horizontal="justify" vertical="top"/>
      <protection/>
    </xf>
    <xf numFmtId="0" fontId="45" fillId="0" borderId="11" xfId="0" applyFont="1" applyFill="1" applyBorder="1" applyAlignment="1">
      <alignment horizontal="center" vertical="center"/>
    </xf>
    <xf numFmtId="0" fontId="0" fillId="0" borderId="11" xfId="0" applyFont="1" applyFill="1" applyBorder="1" applyAlignment="1">
      <alignment horizontal="justify"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top"/>
    </xf>
    <xf numFmtId="2" fontId="45" fillId="0" borderId="11" xfId="0" applyNumberFormat="1" applyFont="1" applyFill="1" applyBorder="1" applyAlignment="1" applyProtection="1">
      <alignment horizontal="center" vertical="top" wrapText="1"/>
      <protection/>
    </xf>
    <xf numFmtId="2" fontId="3" fillId="0" borderId="11" xfId="59" applyNumberFormat="1" applyFont="1" applyFill="1" applyBorder="1" applyAlignment="1">
      <alignment horizontal="center" vertical="top"/>
      <protection/>
    </xf>
    <xf numFmtId="2" fontId="45" fillId="0" borderId="11" xfId="0" applyNumberFormat="1" applyFont="1" applyFill="1" applyBorder="1" applyAlignment="1">
      <alignment horizontal="center" vertical="top"/>
    </xf>
    <xf numFmtId="2" fontId="45" fillId="0" borderId="11" xfId="0" applyNumberFormat="1" applyFont="1"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57"/>
  <sheetViews>
    <sheetView showGridLines="0" zoomScale="75" zoomScaleNormal="75" zoomScalePageLayoutView="0" workbookViewId="0" topLeftCell="A45">
      <selection activeCell="E55" sqref="E55"/>
    </sheetView>
  </sheetViews>
  <sheetFormatPr defaultColWidth="9.140625" defaultRowHeight="15"/>
  <cols>
    <col min="1" max="1" width="14.8515625" style="28" customWidth="1"/>
    <col min="2" max="2" width="44.57421875" style="28" customWidth="1"/>
    <col min="3" max="3" width="12.71093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76" t="s">
        <v>133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30.75" customHeight="1">
      <c r="A5" s="76" t="s">
        <v>132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134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31" t="s">
        <v>51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60">
      <c r="A13" s="82">
        <v>1</v>
      </c>
      <c r="B13" s="83" t="s">
        <v>55</v>
      </c>
      <c r="C13" s="34"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28.5">
      <c r="A14" s="84">
        <v>1.1</v>
      </c>
      <c r="B14" s="85" t="s">
        <v>56</v>
      </c>
      <c r="C14" s="34" t="s">
        <v>39</v>
      </c>
      <c r="D14" s="101">
        <v>15</v>
      </c>
      <c r="E14" s="100" t="s">
        <v>93</v>
      </c>
      <c r="F14" s="101">
        <v>35.95</v>
      </c>
      <c r="G14" s="23"/>
      <c r="H14" s="16"/>
      <c r="I14" s="36" t="s">
        <v>36</v>
      </c>
      <c r="J14" s="17">
        <f>IF(I14="Less(-)",-1,1)</f>
        <v>1</v>
      </c>
      <c r="K14" s="18" t="s">
        <v>46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539.25</v>
      </c>
      <c r="BB14" s="67">
        <f>BA14+SUM(N14:AZ14)</f>
        <v>539.25</v>
      </c>
      <c r="BC14" s="41" t="str">
        <f>SpellNumber(L14,BB14)</f>
        <v>INR  Five Hundred &amp; Thirty Nine  and Paise Twenty Five Only</v>
      </c>
      <c r="IE14" s="22">
        <v>1.01</v>
      </c>
      <c r="IF14" s="22" t="s">
        <v>37</v>
      </c>
      <c r="IG14" s="22" t="s">
        <v>33</v>
      </c>
      <c r="IH14" s="22">
        <v>123.223</v>
      </c>
      <c r="II14" s="22" t="s">
        <v>35</v>
      </c>
    </row>
    <row r="15" spans="1:243" s="21" customFormat="1" ht="28.5">
      <c r="A15" s="82">
        <v>1.2</v>
      </c>
      <c r="B15" s="83" t="s">
        <v>57</v>
      </c>
      <c r="C15" s="34" t="s">
        <v>40</v>
      </c>
      <c r="D15" s="101">
        <v>25</v>
      </c>
      <c r="E15" s="102" t="s">
        <v>93</v>
      </c>
      <c r="F15" s="101">
        <v>47.35</v>
      </c>
      <c r="G15" s="23"/>
      <c r="H15" s="23"/>
      <c r="I15" s="36" t="s">
        <v>36</v>
      </c>
      <c r="J15" s="17">
        <f>IF(I15="Less(-)",-1,1)</f>
        <v>1</v>
      </c>
      <c r="K15" s="18" t="s">
        <v>46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0" ref="BA15:BA24">total_amount_ba($B$2,$D$2,D15,F15,J15,K15,M15)</f>
        <v>1183.75</v>
      </c>
      <c r="BB15" s="67">
        <f aca="true" t="shared" si="1" ref="BB15:BB26">BA15+SUM(N15:AZ15)</f>
        <v>1183.75</v>
      </c>
      <c r="BC15" s="41" t="str">
        <f>SpellNumber(L15,BB15)</f>
        <v>INR  One Thousand One Hundred &amp; Eighty Three  and Paise Seventy Five Only</v>
      </c>
      <c r="IE15" s="22">
        <v>1.02</v>
      </c>
      <c r="IF15" s="22" t="s">
        <v>38</v>
      </c>
      <c r="IG15" s="22" t="s">
        <v>39</v>
      </c>
      <c r="IH15" s="22">
        <v>213</v>
      </c>
      <c r="II15" s="22" t="s">
        <v>35</v>
      </c>
    </row>
    <row r="16" spans="1:243" s="21" customFormat="1" ht="28.5">
      <c r="A16" s="82">
        <v>1.3</v>
      </c>
      <c r="B16" s="86" t="s">
        <v>58</v>
      </c>
      <c r="C16" s="34" t="s">
        <v>42</v>
      </c>
      <c r="D16" s="101">
        <v>50</v>
      </c>
      <c r="E16" s="103" t="s">
        <v>93</v>
      </c>
      <c r="F16" s="101">
        <v>65.76</v>
      </c>
      <c r="G16" s="23"/>
      <c r="H16" s="23"/>
      <c r="I16" s="36" t="s">
        <v>36</v>
      </c>
      <c r="J16" s="17">
        <f>IF(I16="Less(-)",-1,1)</f>
        <v>1</v>
      </c>
      <c r="K16" s="18" t="s">
        <v>46</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t="shared" si="0"/>
        <v>3288</v>
      </c>
      <c r="BB16" s="67">
        <f t="shared" si="1"/>
        <v>3288</v>
      </c>
      <c r="BC16" s="41" t="str">
        <f>SpellNumber(L16,BB16)</f>
        <v>INR  Three Thousand Two Hundred &amp; Eighty Eight  Only</v>
      </c>
      <c r="IE16" s="22">
        <v>2</v>
      </c>
      <c r="IF16" s="22" t="s">
        <v>32</v>
      </c>
      <c r="IG16" s="22" t="s">
        <v>40</v>
      </c>
      <c r="IH16" s="22">
        <v>10</v>
      </c>
      <c r="II16" s="22" t="s">
        <v>35</v>
      </c>
    </row>
    <row r="17" spans="1:243" s="21" customFormat="1" ht="60">
      <c r="A17" s="87">
        <v>2</v>
      </c>
      <c r="B17" s="88" t="s">
        <v>59</v>
      </c>
      <c r="C17" s="34" t="s">
        <v>43</v>
      </c>
      <c r="D17" s="60"/>
      <c r="E17" s="15"/>
      <c r="F17" s="36"/>
      <c r="G17" s="16"/>
      <c r="H17" s="16"/>
      <c r="I17" s="36"/>
      <c r="J17" s="17"/>
      <c r="K17" s="18"/>
      <c r="L17" s="18"/>
      <c r="M17" s="19"/>
      <c r="N17" s="20"/>
      <c r="O17" s="20"/>
      <c r="P17" s="37"/>
      <c r="Q17" s="20"/>
      <c r="R17" s="20"/>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2">
        <v>3</v>
      </c>
      <c r="IF17" s="22" t="s">
        <v>41</v>
      </c>
      <c r="IG17" s="22" t="s">
        <v>42</v>
      </c>
      <c r="IH17" s="22">
        <v>10</v>
      </c>
      <c r="II17" s="22" t="s">
        <v>35</v>
      </c>
    </row>
    <row r="18" spans="1:243" s="21" customFormat="1" ht="28.5">
      <c r="A18" s="87">
        <v>2.1</v>
      </c>
      <c r="B18" s="88" t="s">
        <v>60</v>
      </c>
      <c r="C18" s="34" t="s">
        <v>96</v>
      </c>
      <c r="D18" s="101">
        <v>10</v>
      </c>
      <c r="E18" s="103" t="s">
        <v>94</v>
      </c>
      <c r="F18" s="101">
        <v>74.53</v>
      </c>
      <c r="G18" s="23"/>
      <c r="H18" s="23"/>
      <c r="I18" s="36" t="s">
        <v>36</v>
      </c>
      <c r="J18" s="17">
        <f>IF(I18="Less(-)",-1,1)</f>
        <v>1</v>
      </c>
      <c r="K18" s="18" t="s">
        <v>46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0"/>
        <v>745.3</v>
      </c>
      <c r="BB18" s="67">
        <f t="shared" si="1"/>
        <v>745.3</v>
      </c>
      <c r="BC18" s="41" t="str">
        <f aca="true" t="shared" si="2" ref="BC18:BC26">SpellNumber(L18,BB18)</f>
        <v>INR  Seven Hundred &amp; Forty Five  and Paise Thirty Only</v>
      </c>
      <c r="IE18" s="22">
        <v>1.01</v>
      </c>
      <c r="IF18" s="22" t="s">
        <v>37</v>
      </c>
      <c r="IG18" s="22" t="s">
        <v>33</v>
      </c>
      <c r="IH18" s="22">
        <v>123.223</v>
      </c>
      <c r="II18" s="22" t="s">
        <v>35</v>
      </c>
    </row>
    <row r="19" spans="1:243" s="21" customFormat="1" ht="28.5">
      <c r="A19" s="87">
        <v>2.2</v>
      </c>
      <c r="B19" s="88" t="s">
        <v>61</v>
      </c>
      <c r="C19" s="34" t="s">
        <v>97</v>
      </c>
      <c r="D19" s="101">
        <v>10</v>
      </c>
      <c r="E19" s="103" t="s">
        <v>94</v>
      </c>
      <c r="F19" s="101">
        <v>115.74</v>
      </c>
      <c r="G19" s="23"/>
      <c r="H19" s="23"/>
      <c r="I19" s="36" t="s">
        <v>36</v>
      </c>
      <c r="J19" s="17">
        <f>IF(I19="Less(-)",-1,1)</f>
        <v>1</v>
      </c>
      <c r="K19" s="18" t="s">
        <v>46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0"/>
        <v>1157.4</v>
      </c>
      <c r="BB19" s="67">
        <f t="shared" si="1"/>
        <v>1157.4</v>
      </c>
      <c r="BC19" s="41" t="str">
        <f t="shared" si="2"/>
        <v>INR  One Thousand One Hundred &amp; Fifty Seven  and Paise Forty Only</v>
      </c>
      <c r="IE19" s="22">
        <v>1.02</v>
      </c>
      <c r="IF19" s="22" t="s">
        <v>38</v>
      </c>
      <c r="IG19" s="22" t="s">
        <v>39</v>
      </c>
      <c r="IH19" s="22">
        <v>213</v>
      </c>
      <c r="II19" s="22" t="s">
        <v>35</v>
      </c>
    </row>
    <row r="20" spans="1:243" s="21" customFormat="1" ht="28.5">
      <c r="A20" s="87">
        <v>2.3</v>
      </c>
      <c r="B20" s="88" t="s">
        <v>62</v>
      </c>
      <c r="C20" s="34" t="s">
        <v>98</v>
      </c>
      <c r="D20" s="101">
        <v>10</v>
      </c>
      <c r="E20" s="103" t="s">
        <v>94</v>
      </c>
      <c r="F20" s="101">
        <v>97.33</v>
      </c>
      <c r="G20" s="23"/>
      <c r="H20" s="23"/>
      <c r="I20" s="36" t="s">
        <v>36</v>
      </c>
      <c r="J20" s="17">
        <f>IF(I20="Less(-)",-1,1)</f>
        <v>1</v>
      </c>
      <c r="K20" s="18" t="s">
        <v>46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0"/>
        <v>973.3</v>
      </c>
      <c r="BB20" s="67">
        <f t="shared" si="1"/>
        <v>973.3</v>
      </c>
      <c r="BC20" s="41" t="str">
        <f t="shared" si="2"/>
        <v>INR  Nine Hundred &amp; Seventy Three  and Paise Thirty Only</v>
      </c>
      <c r="IE20" s="22">
        <v>2</v>
      </c>
      <c r="IF20" s="22" t="s">
        <v>32</v>
      </c>
      <c r="IG20" s="22" t="s">
        <v>40</v>
      </c>
      <c r="IH20" s="22">
        <v>10</v>
      </c>
      <c r="II20" s="22" t="s">
        <v>35</v>
      </c>
    </row>
    <row r="21" spans="1:243" s="21" customFormat="1" ht="28.5">
      <c r="A21" s="87">
        <v>2.4</v>
      </c>
      <c r="B21" s="88" t="s">
        <v>63</v>
      </c>
      <c r="C21" s="34" t="s">
        <v>99</v>
      </c>
      <c r="D21" s="101">
        <v>10</v>
      </c>
      <c r="E21" s="103" t="s">
        <v>94</v>
      </c>
      <c r="F21" s="101">
        <v>153.44</v>
      </c>
      <c r="G21" s="23"/>
      <c r="H21" s="23"/>
      <c r="I21" s="36" t="s">
        <v>36</v>
      </c>
      <c r="J21" s="17">
        <f>IF(I21="Less(-)",-1,1)</f>
        <v>1</v>
      </c>
      <c r="K21" s="18" t="s">
        <v>46</v>
      </c>
      <c r="L21" s="18" t="s">
        <v>6</v>
      </c>
      <c r="M21" s="44"/>
      <c r="N21" s="23"/>
      <c r="O21" s="23"/>
      <c r="P21" s="43"/>
      <c r="Q21" s="23"/>
      <c r="R21" s="23"/>
      <c r="S21" s="43"/>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1">
        <f t="shared" si="0"/>
        <v>1534.4</v>
      </c>
      <c r="BB21" s="67">
        <f t="shared" si="1"/>
        <v>1534.4</v>
      </c>
      <c r="BC21" s="41" t="str">
        <f t="shared" si="2"/>
        <v>INR  One Thousand Five Hundred &amp; Thirty Four  and Paise Forty Only</v>
      </c>
      <c r="IE21" s="22">
        <v>3</v>
      </c>
      <c r="IF21" s="22" t="s">
        <v>41</v>
      </c>
      <c r="IG21" s="22" t="s">
        <v>42</v>
      </c>
      <c r="IH21" s="22">
        <v>10</v>
      </c>
      <c r="II21" s="22" t="s">
        <v>35</v>
      </c>
    </row>
    <row r="22" spans="1:243" s="21" customFormat="1" ht="45">
      <c r="A22" s="82">
        <v>3</v>
      </c>
      <c r="B22" s="83" t="s">
        <v>64</v>
      </c>
      <c r="C22" s="34" t="s">
        <v>100</v>
      </c>
      <c r="D22" s="60"/>
      <c r="E22" s="15"/>
      <c r="F22" s="36"/>
      <c r="G22" s="16"/>
      <c r="H22" s="16"/>
      <c r="I22" s="36"/>
      <c r="J22" s="17"/>
      <c r="K22" s="18"/>
      <c r="L22" s="18"/>
      <c r="M22" s="19"/>
      <c r="N22" s="20"/>
      <c r="O22" s="20"/>
      <c r="P22" s="37"/>
      <c r="Q22" s="20"/>
      <c r="R22" s="20"/>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c r="BB22" s="40"/>
      <c r="BC22" s="41"/>
      <c r="IE22" s="22">
        <v>1.01</v>
      </c>
      <c r="IF22" s="22" t="s">
        <v>37</v>
      </c>
      <c r="IG22" s="22" t="s">
        <v>33</v>
      </c>
      <c r="IH22" s="22">
        <v>123.223</v>
      </c>
      <c r="II22" s="22" t="s">
        <v>35</v>
      </c>
    </row>
    <row r="23" spans="1:243" s="21" customFormat="1" ht="28.5">
      <c r="A23" s="82">
        <v>3.1</v>
      </c>
      <c r="B23" s="83" t="s">
        <v>65</v>
      </c>
      <c r="C23" s="34" t="s">
        <v>101</v>
      </c>
      <c r="D23" s="101">
        <v>20</v>
      </c>
      <c r="E23" s="103" t="s">
        <v>94</v>
      </c>
      <c r="F23" s="101">
        <v>112.23</v>
      </c>
      <c r="G23" s="23"/>
      <c r="H23" s="23"/>
      <c r="I23" s="36" t="s">
        <v>36</v>
      </c>
      <c r="J23" s="17">
        <f>IF(I23="Less(-)",-1,1)</f>
        <v>1</v>
      </c>
      <c r="K23" s="18" t="s">
        <v>46</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 t="shared" si="0"/>
        <v>2244.6</v>
      </c>
      <c r="BB23" s="67">
        <f t="shared" si="1"/>
        <v>2244.6</v>
      </c>
      <c r="BC23" s="41" t="str">
        <f t="shared" si="2"/>
        <v>INR  Two Thousand Two Hundred &amp; Forty Four  and Paise Sixty Only</v>
      </c>
      <c r="IE23" s="22">
        <v>1.02</v>
      </c>
      <c r="IF23" s="22" t="s">
        <v>38</v>
      </c>
      <c r="IG23" s="22" t="s">
        <v>39</v>
      </c>
      <c r="IH23" s="22">
        <v>213</v>
      </c>
      <c r="II23" s="22" t="s">
        <v>35</v>
      </c>
    </row>
    <row r="24" spans="1:243" s="21" customFormat="1" ht="45">
      <c r="A24" s="89">
        <v>4</v>
      </c>
      <c r="B24" s="86" t="s">
        <v>66</v>
      </c>
      <c r="C24" s="34" t="s">
        <v>102</v>
      </c>
      <c r="D24" s="101">
        <v>10</v>
      </c>
      <c r="E24" s="102" t="s">
        <v>94</v>
      </c>
      <c r="F24" s="101">
        <v>80.67</v>
      </c>
      <c r="G24" s="23"/>
      <c r="H24" s="23"/>
      <c r="I24" s="36" t="s">
        <v>36</v>
      </c>
      <c r="J24" s="17">
        <f>IF(I24="Less(-)",-1,1)</f>
        <v>1</v>
      </c>
      <c r="K24" s="18" t="s">
        <v>46</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 t="shared" si="0"/>
        <v>806.7</v>
      </c>
      <c r="BB24" s="67">
        <f t="shared" si="1"/>
        <v>806.7</v>
      </c>
      <c r="BC24" s="41" t="str">
        <f t="shared" si="2"/>
        <v>INR  Eight Hundred &amp; Six  and Paise Seventy Only</v>
      </c>
      <c r="IE24" s="22">
        <v>2</v>
      </c>
      <c r="IF24" s="22" t="s">
        <v>32</v>
      </c>
      <c r="IG24" s="22" t="s">
        <v>40</v>
      </c>
      <c r="IH24" s="22">
        <v>10</v>
      </c>
      <c r="II24" s="22" t="s">
        <v>35</v>
      </c>
    </row>
    <row r="25" spans="1:243" s="21" customFormat="1" ht="45">
      <c r="A25" s="82">
        <v>5</v>
      </c>
      <c r="B25" s="83" t="s">
        <v>67</v>
      </c>
      <c r="C25" s="34" t="s">
        <v>103</v>
      </c>
      <c r="D25" s="101">
        <v>4600</v>
      </c>
      <c r="E25" s="102" t="s">
        <v>95</v>
      </c>
      <c r="F25" s="101">
        <v>0.56</v>
      </c>
      <c r="G25" s="23"/>
      <c r="H25" s="23"/>
      <c r="I25" s="36" t="s">
        <v>36</v>
      </c>
      <c r="J25" s="17">
        <f>IF(I25="Less(-)",-1,1)</f>
        <v>1</v>
      </c>
      <c r="K25" s="18" t="s">
        <v>46</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2576</v>
      </c>
      <c r="BB25" s="67">
        <f t="shared" si="1"/>
        <v>2576</v>
      </c>
      <c r="BC25" s="41" t="str">
        <f t="shared" si="2"/>
        <v>INR  Two Thousand Five Hundred &amp; Seventy Six  Only</v>
      </c>
      <c r="IE25" s="22">
        <v>1.01</v>
      </c>
      <c r="IF25" s="22" t="s">
        <v>37</v>
      </c>
      <c r="IG25" s="22" t="s">
        <v>33</v>
      </c>
      <c r="IH25" s="22">
        <v>123.223</v>
      </c>
      <c r="II25" s="22" t="s">
        <v>35</v>
      </c>
    </row>
    <row r="26" spans="1:243" s="21" customFormat="1" ht="45">
      <c r="A26" s="90">
        <v>6</v>
      </c>
      <c r="B26" s="86" t="s">
        <v>68</v>
      </c>
      <c r="C26" s="34" t="s">
        <v>104</v>
      </c>
      <c r="D26" s="101">
        <v>30</v>
      </c>
      <c r="E26" s="102" t="s">
        <v>94</v>
      </c>
      <c r="F26" s="101">
        <v>249.89</v>
      </c>
      <c r="G26" s="23"/>
      <c r="H26" s="23"/>
      <c r="I26" s="36" t="s">
        <v>36</v>
      </c>
      <c r="J26" s="17">
        <f>IF(I26="Less(-)",-1,1)</f>
        <v>1</v>
      </c>
      <c r="K26" s="18" t="s">
        <v>46</v>
      </c>
      <c r="L26" s="18" t="s">
        <v>6</v>
      </c>
      <c r="M26" s="44"/>
      <c r="N26" s="23"/>
      <c r="O26" s="23"/>
      <c r="P26" s="43"/>
      <c r="Q26" s="23"/>
      <c r="R26" s="23"/>
      <c r="S26" s="43"/>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1">
        <f>total_amount_ba($B$2,$D$2,D26,F26,J26,K26,M26)</f>
        <v>7496.7</v>
      </c>
      <c r="BB26" s="67">
        <f t="shared" si="1"/>
        <v>7496.7</v>
      </c>
      <c r="BC26" s="41" t="str">
        <f t="shared" si="2"/>
        <v>INR  Seven Thousand Four Hundred &amp; Ninety Six  and Paise Seventy Only</v>
      </c>
      <c r="IE26" s="22">
        <v>1.02</v>
      </c>
      <c r="IF26" s="22" t="s">
        <v>38</v>
      </c>
      <c r="IG26" s="22" t="s">
        <v>39</v>
      </c>
      <c r="IH26" s="22">
        <v>213</v>
      </c>
      <c r="II26" s="22" t="s">
        <v>35</v>
      </c>
    </row>
    <row r="27" spans="1:243" s="21" customFormat="1" ht="105">
      <c r="A27" s="91">
        <v>7</v>
      </c>
      <c r="B27" s="92" t="s">
        <v>69</v>
      </c>
      <c r="C27" s="34" t="s">
        <v>105</v>
      </c>
      <c r="D27" s="60"/>
      <c r="E27" s="15"/>
      <c r="F27" s="36"/>
      <c r="G27" s="16"/>
      <c r="H27" s="16"/>
      <c r="I27" s="36"/>
      <c r="J27" s="17"/>
      <c r="K27" s="18"/>
      <c r="L27" s="18"/>
      <c r="M27" s="19"/>
      <c r="N27" s="20"/>
      <c r="O27" s="20"/>
      <c r="P27" s="37"/>
      <c r="Q27" s="20"/>
      <c r="R27" s="20"/>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c r="BB27" s="40"/>
      <c r="BC27" s="41"/>
      <c r="IE27" s="22">
        <v>2</v>
      </c>
      <c r="IF27" s="22" t="s">
        <v>32</v>
      </c>
      <c r="IG27" s="22" t="s">
        <v>40</v>
      </c>
      <c r="IH27" s="22">
        <v>10</v>
      </c>
      <c r="II27" s="22" t="s">
        <v>35</v>
      </c>
    </row>
    <row r="28" spans="1:243" s="21" customFormat="1" ht="28.5">
      <c r="A28" s="91">
        <v>7.1</v>
      </c>
      <c r="B28" s="92" t="s">
        <v>70</v>
      </c>
      <c r="C28" s="34" t="s">
        <v>106</v>
      </c>
      <c r="D28" s="101">
        <v>10</v>
      </c>
      <c r="E28" s="102" t="s">
        <v>94</v>
      </c>
      <c r="F28" s="101">
        <v>2683.91</v>
      </c>
      <c r="G28" s="23"/>
      <c r="H28" s="23"/>
      <c r="I28" s="36" t="s">
        <v>36</v>
      </c>
      <c r="J28" s="17">
        <f aca="true" t="shared" si="3" ref="J28:J37">IF(I28="Less(-)",-1,1)</f>
        <v>1</v>
      </c>
      <c r="K28" s="18" t="s">
        <v>46</v>
      </c>
      <c r="L28" s="18" t="s">
        <v>6</v>
      </c>
      <c r="M28" s="44"/>
      <c r="N28" s="23"/>
      <c r="O28" s="23"/>
      <c r="P28" s="43"/>
      <c r="Q28" s="23"/>
      <c r="R28" s="23"/>
      <c r="S28" s="43"/>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1">
        <f aca="true" t="shared" si="4" ref="BA28:BA37">total_amount_ba($B$2,$D$2,D28,F28,J28,K28,M28)</f>
        <v>26839.1</v>
      </c>
      <c r="BB28" s="67">
        <f aca="true" t="shared" si="5" ref="BB28:BB39">BA28+SUM(N28:AZ28)</f>
        <v>26839.1</v>
      </c>
      <c r="BC28" s="41" t="str">
        <f>SpellNumber(L28,BB28)</f>
        <v>INR  Twenty Six Thousand Eight Hundred &amp; Thirty Nine  and Paise Ten Only</v>
      </c>
      <c r="IE28" s="22">
        <v>1.02</v>
      </c>
      <c r="IF28" s="22" t="s">
        <v>38</v>
      </c>
      <c r="IG28" s="22" t="s">
        <v>39</v>
      </c>
      <c r="IH28" s="22">
        <v>213</v>
      </c>
      <c r="II28" s="22" t="s">
        <v>35</v>
      </c>
    </row>
    <row r="29" spans="1:243" s="21" customFormat="1" ht="28.5">
      <c r="A29" s="91">
        <v>7.2</v>
      </c>
      <c r="B29" s="92" t="s">
        <v>71</v>
      </c>
      <c r="C29" s="34" t="s">
        <v>107</v>
      </c>
      <c r="D29" s="101">
        <v>50</v>
      </c>
      <c r="E29" s="102" t="s">
        <v>94</v>
      </c>
      <c r="F29" s="101">
        <v>2683.91</v>
      </c>
      <c r="G29" s="23"/>
      <c r="H29" s="23"/>
      <c r="I29" s="36" t="s">
        <v>36</v>
      </c>
      <c r="J29" s="17">
        <f t="shared" si="3"/>
        <v>1</v>
      </c>
      <c r="K29" s="18" t="s">
        <v>46</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 t="shared" si="4"/>
        <v>134195.5</v>
      </c>
      <c r="BB29" s="67">
        <f t="shared" si="5"/>
        <v>134195.5</v>
      </c>
      <c r="BC29" s="41" t="str">
        <f>SpellNumber(L29,BB29)</f>
        <v>INR  One Lakh Thirty Four Thousand One Hundred &amp; Ninety Five  and Paise Fifty Only</v>
      </c>
      <c r="IE29" s="22">
        <v>2</v>
      </c>
      <c r="IF29" s="22" t="s">
        <v>32</v>
      </c>
      <c r="IG29" s="22" t="s">
        <v>40</v>
      </c>
      <c r="IH29" s="22">
        <v>10</v>
      </c>
      <c r="II29" s="22" t="s">
        <v>35</v>
      </c>
    </row>
    <row r="30" spans="1:243" s="21" customFormat="1" ht="90">
      <c r="A30" s="91">
        <v>8</v>
      </c>
      <c r="B30" s="93" t="s">
        <v>72</v>
      </c>
      <c r="C30" s="34" t="s">
        <v>108</v>
      </c>
      <c r="D30" s="60"/>
      <c r="E30" s="15"/>
      <c r="F30" s="36"/>
      <c r="G30" s="16"/>
      <c r="H30" s="16"/>
      <c r="I30" s="36"/>
      <c r="J30" s="17"/>
      <c r="K30" s="18"/>
      <c r="L30" s="18"/>
      <c r="M30" s="19"/>
      <c r="N30" s="20"/>
      <c r="O30" s="20"/>
      <c r="P30" s="37"/>
      <c r="Q30" s="20"/>
      <c r="R30" s="20"/>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2">
        <v>3</v>
      </c>
      <c r="IF30" s="22" t="s">
        <v>41</v>
      </c>
      <c r="IG30" s="22" t="s">
        <v>42</v>
      </c>
      <c r="IH30" s="22">
        <v>10</v>
      </c>
      <c r="II30" s="22" t="s">
        <v>35</v>
      </c>
    </row>
    <row r="31" spans="1:243" s="21" customFormat="1" ht="28.5">
      <c r="A31" s="91">
        <v>8.1</v>
      </c>
      <c r="B31" s="92" t="s">
        <v>73</v>
      </c>
      <c r="C31" s="34" t="s">
        <v>109</v>
      </c>
      <c r="D31" s="101">
        <v>20</v>
      </c>
      <c r="E31" s="102" t="s">
        <v>94</v>
      </c>
      <c r="F31" s="101">
        <v>1940.38</v>
      </c>
      <c r="G31" s="23"/>
      <c r="H31" s="23"/>
      <c r="I31" s="36" t="s">
        <v>36</v>
      </c>
      <c r="J31" s="17">
        <f t="shared" si="3"/>
        <v>1</v>
      </c>
      <c r="K31" s="18" t="s">
        <v>46</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t="shared" si="4"/>
        <v>38807.6</v>
      </c>
      <c r="BB31" s="67">
        <f t="shared" si="5"/>
        <v>38807.6</v>
      </c>
      <c r="BC31" s="41" t="str">
        <f aca="true" t="shared" si="6" ref="BC31:BC39">SpellNumber(L31,BB31)</f>
        <v>INR  Thirty Eight Thousand Eight Hundred &amp; Seven  and Paise Sixty Only</v>
      </c>
      <c r="IE31" s="22">
        <v>1.01</v>
      </c>
      <c r="IF31" s="22" t="s">
        <v>37</v>
      </c>
      <c r="IG31" s="22" t="s">
        <v>33</v>
      </c>
      <c r="IH31" s="22">
        <v>123.223</v>
      </c>
      <c r="II31" s="22" t="s">
        <v>35</v>
      </c>
    </row>
    <row r="32" spans="1:243" s="21" customFormat="1" ht="28.5">
      <c r="A32" s="91">
        <v>8.2</v>
      </c>
      <c r="B32" s="92" t="s">
        <v>74</v>
      </c>
      <c r="C32" s="34" t="s">
        <v>110</v>
      </c>
      <c r="D32" s="101">
        <v>10</v>
      </c>
      <c r="E32" s="102" t="s">
        <v>94</v>
      </c>
      <c r="F32" s="101">
        <v>2028.06</v>
      </c>
      <c r="G32" s="23"/>
      <c r="H32" s="23"/>
      <c r="I32" s="36" t="s">
        <v>36</v>
      </c>
      <c r="J32" s="17">
        <f t="shared" si="3"/>
        <v>1</v>
      </c>
      <c r="K32" s="18" t="s">
        <v>46</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45"/>
      <c r="AV32" s="38"/>
      <c r="AW32" s="38"/>
      <c r="AX32" s="38"/>
      <c r="AY32" s="38"/>
      <c r="AZ32" s="38"/>
      <c r="BA32" s="61">
        <f t="shared" si="4"/>
        <v>20280.6</v>
      </c>
      <c r="BB32" s="67">
        <f t="shared" si="5"/>
        <v>20280.6</v>
      </c>
      <c r="BC32" s="41" t="str">
        <f t="shared" si="6"/>
        <v>INR  Twenty Thousand Two Hundred &amp; Eighty  and Paise Sixty Only</v>
      </c>
      <c r="IE32" s="22">
        <v>1.02</v>
      </c>
      <c r="IF32" s="22" t="s">
        <v>38</v>
      </c>
      <c r="IG32" s="22" t="s">
        <v>39</v>
      </c>
      <c r="IH32" s="22">
        <v>213</v>
      </c>
      <c r="II32" s="22" t="s">
        <v>35</v>
      </c>
    </row>
    <row r="33" spans="1:243" s="21" customFormat="1" ht="75">
      <c r="A33" s="84">
        <v>9</v>
      </c>
      <c r="B33" s="94" t="s">
        <v>75</v>
      </c>
      <c r="C33" s="34" t="s">
        <v>111</v>
      </c>
      <c r="D33" s="101">
        <v>50</v>
      </c>
      <c r="E33" s="100" t="s">
        <v>94</v>
      </c>
      <c r="F33" s="101">
        <v>1187.2</v>
      </c>
      <c r="G33" s="23"/>
      <c r="H33" s="23"/>
      <c r="I33" s="36" t="s">
        <v>36</v>
      </c>
      <c r="J33" s="17">
        <f t="shared" si="3"/>
        <v>1</v>
      </c>
      <c r="K33" s="18" t="s">
        <v>46</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 t="shared" si="4"/>
        <v>59360</v>
      </c>
      <c r="BB33" s="67">
        <f t="shared" si="5"/>
        <v>59360</v>
      </c>
      <c r="BC33" s="41" t="str">
        <f t="shared" si="6"/>
        <v>INR  Fifty Nine Thousand Three Hundred &amp; Sixty  Only</v>
      </c>
      <c r="IE33" s="22">
        <v>2</v>
      </c>
      <c r="IF33" s="22" t="s">
        <v>32</v>
      </c>
      <c r="IG33" s="22" t="s">
        <v>40</v>
      </c>
      <c r="IH33" s="22">
        <v>10</v>
      </c>
      <c r="II33" s="22" t="s">
        <v>35</v>
      </c>
    </row>
    <row r="34" spans="1:243" s="21" customFormat="1" ht="75">
      <c r="A34" s="84">
        <v>10</v>
      </c>
      <c r="B34" s="94" t="s">
        <v>76</v>
      </c>
      <c r="C34" s="34" t="s">
        <v>112</v>
      </c>
      <c r="D34" s="101">
        <v>70</v>
      </c>
      <c r="E34" s="100" t="s">
        <v>94</v>
      </c>
      <c r="F34" s="101">
        <v>448.93</v>
      </c>
      <c r="G34" s="23"/>
      <c r="H34" s="23"/>
      <c r="I34" s="36" t="s">
        <v>36</v>
      </c>
      <c r="J34" s="17">
        <f t="shared" si="3"/>
        <v>1</v>
      </c>
      <c r="K34" s="18" t="s">
        <v>46</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 t="shared" si="4"/>
        <v>31425.1</v>
      </c>
      <c r="BB34" s="67">
        <f t="shared" si="5"/>
        <v>31425.1</v>
      </c>
      <c r="BC34" s="41" t="str">
        <f t="shared" si="6"/>
        <v>INR  Thirty One Thousand Four Hundred &amp; Twenty Five  and Paise Ten Only</v>
      </c>
      <c r="IE34" s="22">
        <v>3</v>
      </c>
      <c r="IF34" s="22" t="s">
        <v>41</v>
      </c>
      <c r="IG34" s="22" t="s">
        <v>42</v>
      </c>
      <c r="IH34" s="22">
        <v>10</v>
      </c>
      <c r="II34" s="22" t="s">
        <v>35</v>
      </c>
    </row>
    <row r="35" spans="1:243" s="21" customFormat="1" ht="30">
      <c r="A35" s="84">
        <v>11</v>
      </c>
      <c r="B35" s="95" t="s">
        <v>77</v>
      </c>
      <c r="C35" s="34" t="s">
        <v>113</v>
      </c>
      <c r="D35" s="101">
        <v>20</v>
      </c>
      <c r="E35" s="100" t="s">
        <v>94</v>
      </c>
      <c r="F35" s="101">
        <v>405.09</v>
      </c>
      <c r="G35" s="23"/>
      <c r="H35" s="23"/>
      <c r="I35" s="36" t="s">
        <v>36</v>
      </c>
      <c r="J35" s="17">
        <f t="shared" si="3"/>
        <v>1</v>
      </c>
      <c r="K35" s="18" t="s">
        <v>46</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1">
        <f t="shared" si="4"/>
        <v>8101.8</v>
      </c>
      <c r="BB35" s="67">
        <f t="shared" si="5"/>
        <v>8101.8</v>
      </c>
      <c r="BC35" s="41" t="str">
        <f t="shared" si="6"/>
        <v>INR  Eight Thousand One Hundred &amp; One  and Paise Eighty Only</v>
      </c>
      <c r="IE35" s="22">
        <v>1.01</v>
      </c>
      <c r="IF35" s="22" t="s">
        <v>37</v>
      </c>
      <c r="IG35" s="22" t="s">
        <v>33</v>
      </c>
      <c r="IH35" s="22">
        <v>123.223</v>
      </c>
      <c r="II35" s="22" t="s">
        <v>35</v>
      </c>
    </row>
    <row r="36" spans="1:243" s="21" customFormat="1" ht="45">
      <c r="A36" s="84">
        <v>12</v>
      </c>
      <c r="B36" s="95" t="s">
        <v>78</v>
      </c>
      <c r="C36" s="34" t="s">
        <v>114</v>
      </c>
      <c r="D36" s="60"/>
      <c r="E36" s="15"/>
      <c r="F36" s="36"/>
      <c r="G36" s="16"/>
      <c r="H36" s="16"/>
      <c r="I36" s="36"/>
      <c r="J36" s="17"/>
      <c r="K36" s="18"/>
      <c r="L36" s="18"/>
      <c r="M36" s="19"/>
      <c r="N36" s="20"/>
      <c r="O36" s="20"/>
      <c r="P36" s="37"/>
      <c r="Q36" s="20"/>
      <c r="R36" s="20"/>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9"/>
      <c r="BB36" s="40"/>
      <c r="BC36" s="41"/>
      <c r="IE36" s="22">
        <v>1.02</v>
      </c>
      <c r="IF36" s="22" t="s">
        <v>38</v>
      </c>
      <c r="IG36" s="22" t="s">
        <v>39</v>
      </c>
      <c r="IH36" s="22">
        <v>213</v>
      </c>
      <c r="II36" s="22" t="s">
        <v>35</v>
      </c>
    </row>
    <row r="37" spans="1:243" s="21" customFormat="1" ht="15">
      <c r="A37" s="84">
        <v>12.1</v>
      </c>
      <c r="B37" s="95" t="s">
        <v>65</v>
      </c>
      <c r="C37" s="34" t="s">
        <v>115</v>
      </c>
      <c r="D37" s="101">
        <v>20</v>
      </c>
      <c r="E37" s="100" t="s">
        <v>94</v>
      </c>
      <c r="F37" s="101">
        <v>147.3</v>
      </c>
      <c r="G37" s="23"/>
      <c r="H37" s="23"/>
      <c r="I37" s="36" t="s">
        <v>36</v>
      </c>
      <c r="J37" s="17">
        <f t="shared" si="3"/>
        <v>1</v>
      </c>
      <c r="K37" s="18" t="s">
        <v>46</v>
      </c>
      <c r="L37" s="18" t="s">
        <v>6</v>
      </c>
      <c r="M37" s="44"/>
      <c r="N37" s="23"/>
      <c r="O37" s="23"/>
      <c r="P37" s="43"/>
      <c r="Q37" s="23"/>
      <c r="R37" s="23"/>
      <c r="S37" s="43"/>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1">
        <f t="shared" si="4"/>
        <v>2946</v>
      </c>
      <c r="BB37" s="67">
        <f t="shared" si="5"/>
        <v>2946</v>
      </c>
      <c r="BC37" s="41" t="str">
        <f t="shared" si="6"/>
        <v>INR  Two Thousand Nine Hundred &amp; Forty Six  Only</v>
      </c>
      <c r="IE37" s="22">
        <v>2</v>
      </c>
      <c r="IF37" s="22" t="s">
        <v>32</v>
      </c>
      <c r="IG37" s="22" t="s">
        <v>40</v>
      </c>
      <c r="IH37" s="22">
        <v>10</v>
      </c>
      <c r="II37" s="22" t="s">
        <v>35</v>
      </c>
    </row>
    <row r="38" spans="1:243" s="21" customFormat="1" ht="45">
      <c r="A38" s="84">
        <v>13</v>
      </c>
      <c r="B38" s="95" t="s">
        <v>79</v>
      </c>
      <c r="C38" s="34" t="s">
        <v>116</v>
      </c>
      <c r="D38" s="60"/>
      <c r="E38" s="15"/>
      <c r="F38" s="36"/>
      <c r="G38" s="16"/>
      <c r="H38" s="16"/>
      <c r="I38" s="36"/>
      <c r="J38" s="17"/>
      <c r="K38" s="18"/>
      <c r="L38" s="18"/>
      <c r="M38" s="19"/>
      <c r="N38" s="20"/>
      <c r="O38" s="20"/>
      <c r="P38" s="37"/>
      <c r="Q38" s="20"/>
      <c r="R38" s="20"/>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9"/>
      <c r="BB38" s="40"/>
      <c r="BC38" s="41"/>
      <c r="IE38" s="22">
        <v>1.01</v>
      </c>
      <c r="IF38" s="22" t="s">
        <v>37</v>
      </c>
      <c r="IG38" s="22" t="s">
        <v>33</v>
      </c>
      <c r="IH38" s="22">
        <v>123.223</v>
      </c>
      <c r="II38" s="22" t="s">
        <v>35</v>
      </c>
    </row>
    <row r="39" spans="1:243" s="21" customFormat="1" ht="28.5">
      <c r="A39" s="84">
        <v>13.1</v>
      </c>
      <c r="B39" s="95" t="s">
        <v>80</v>
      </c>
      <c r="C39" s="34" t="s">
        <v>117</v>
      </c>
      <c r="D39" s="101">
        <v>20</v>
      </c>
      <c r="E39" s="100" t="s">
        <v>94</v>
      </c>
      <c r="F39" s="101">
        <v>213.06</v>
      </c>
      <c r="G39" s="23"/>
      <c r="H39" s="23"/>
      <c r="I39" s="36" t="s">
        <v>36</v>
      </c>
      <c r="J39" s="17">
        <f>IF(I39="Less(-)",-1,1)</f>
        <v>1</v>
      </c>
      <c r="K39" s="18" t="s">
        <v>46</v>
      </c>
      <c r="L39" s="18" t="s">
        <v>6</v>
      </c>
      <c r="M39" s="44"/>
      <c r="N39" s="23"/>
      <c r="O39" s="23"/>
      <c r="P39" s="43"/>
      <c r="Q39" s="23"/>
      <c r="R39" s="23"/>
      <c r="S39" s="43"/>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1">
        <f>total_amount_ba($B$2,$D$2,D39,F39,J39,K39,M39)</f>
        <v>4261.2</v>
      </c>
      <c r="BB39" s="67">
        <f t="shared" si="5"/>
        <v>4261.2</v>
      </c>
      <c r="BC39" s="41" t="str">
        <f t="shared" si="6"/>
        <v>INR  Four Thousand Two Hundred &amp; Sixty One  and Paise Twenty Only</v>
      </c>
      <c r="IE39" s="22">
        <v>1.02</v>
      </c>
      <c r="IF39" s="22" t="s">
        <v>38</v>
      </c>
      <c r="IG39" s="22" t="s">
        <v>39</v>
      </c>
      <c r="IH39" s="22">
        <v>213</v>
      </c>
      <c r="II39" s="22" t="s">
        <v>35</v>
      </c>
    </row>
    <row r="40" spans="1:243" s="21" customFormat="1" ht="30">
      <c r="A40" s="87">
        <v>14</v>
      </c>
      <c r="B40" s="88" t="s">
        <v>81</v>
      </c>
      <c r="C40" s="34" t="s">
        <v>118</v>
      </c>
      <c r="D40" s="60"/>
      <c r="E40" s="15"/>
      <c r="F40" s="36"/>
      <c r="G40" s="16"/>
      <c r="H40" s="16"/>
      <c r="I40" s="36"/>
      <c r="J40" s="17"/>
      <c r="K40" s="18"/>
      <c r="L40" s="18"/>
      <c r="M40" s="19"/>
      <c r="N40" s="20"/>
      <c r="O40" s="20"/>
      <c r="P40" s="37"/>
      <c r="Q40" s="20"/>
      <c r="R40" s="20"/>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9"/>
      <c r="BB40" s="40"/>
      <c r="BC40" s="41"/>
      <c r="IE40" s="22">
        <v>2</v>
      </c>
      <c r="IF40" s="22" t="s">
        <v>32</v>
      </c>
      <c r="IG40" s="22" t="s">
        <v>40</v>
      </c>
      <c r="IH40" s="22">
        <v>10</v>
      </c>
      <c r="II40" s="22" t="s">
        <v>35</v>
      </c>
    </row>
    <row r="41" spans="1:243" s="21" customFormat="1" ht="28.5">
      <c r="A41" s="82">
        <v>14.1</v>
      </c>
      <c r="B41" s="88" t="s">
        <v>82</v>
      </c>
      <c r="C41" s="34" t="s">
        <v>119</v>
      </c>
      <c r="D41" s="101">
        <v>40</v>
      </c>
      <c r="E41" s="103" t="s">
        <v>94</v>
      </c>
      <c r="F41" s="101">
        <v>147.3</v>
      </c>
      <c r="G41" s="23"/>
      <c r="H41" s="23"/>
      <c r="I41" s="36" t="s">
        <v>36</v>
      </c>
      <c r="J41" s="17">
        <f>IF(I41="Less(-)",-1,1)</f>
        <v>1</v>
      </c>
      <c r="K41" s="18" t="s">
        <v>46</v>
      </c>
      <c r="L41" s="18" t="s">
        <v>6</v>
      </c>
      <c r="M41" s="44"/>
      <c r="N41" s="23"/>
      <c r="O41" s="23"/>
      <c r="P41" s="43"/>
      <c r="Q41" s="23"/>
      <c r="R41" s="23"/>
      <c r="S41" s="43"/>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1">
        <f aca="true" t="shared" si="7" ref="BA41:BA50">total_amount_ba($B$2,$D$2,D41,F41,J41,K41,M41)</f>
        <v>5892</v>
      </c>
      <c r="BB41" s="67">
        <f aca="true" t="shared" si="8" ref="BB41:BB53">BA41+SUM(N41:AZ41)</f>
        <v>5892</v>
      </c>
      <c r="BC41" s="41" t="str">
        <f aca="true" t="shared" si="9" ref="BC41:BC53">SpellNumber(L41,BB41)</f>
        <v>INR  Five Thousand Eight Hundred &amp; Ninety Two  Only</v>
      </c>
      <c r="IE41" s="22">
        <v>1.02</v>
      </c>
      <c r="IF41" s="22" t="s">
        <v>38</v>
      </c>
      <c r="IG41" s="22" t="s">
        <v>39</v>
      </c>
      <c r="IH41" s="22">
        <v>213</v>
      </c>
      <c r="II41" s="22" t="s">
        <v>35</v>
      </c>
    </row>
    <row r="42" spans="1:243" s="21" customFormat="1" ht="45">
      <c r="A42" s="96">
        <v>15</v>
      </c>
      <c r="B42" s="97" t="s">
        <v>83</v>
      </c>
      <c r="C42" s="34" t="s">
        <v>120</v>
      </c>
      <c r="D42" s="101">
        <v>60</v>
      </c>
      <c r="E42" s="102" t="s">
        <v>94</v>
      </c>
      <c r="F42" s="101">
        <v>42.09</v>
      </c>
      <c r="G42" s="23"/>
      <c r="H42" s="23"/>
      <c r="I42" s="36" t="s">
        <v>36</v>
      </c>
      <c r="J42" s="17">
        <f>IF(I42="Less(-)",-1,1)</f>
        <v>1</v>
      </c>
      <c r="K42" s="18" t="s">
        <v>46</v>
      </c>
      <c r="L42" s="18" t="s">
        <v>6</v>
      </c>
      <c r="M42" s="44"/>
      <c r="N42" s="23"/>
      <c r="O42" s="23"/>
      <c r="P42" s="43"/>
      <c r="Q42" s="23"/>
      <c r="R42" s="23"/>
      <c r="S42" s="43"/>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1">
        <f t="shared" si="7"/>
        <v>2525.4</v>
      </c>
      <c r="BB42" s="67">
        <f t="shared" si="8"/>
        <v>2525.4</v>
      </c>
      <c r="BC42" s="41" t="str">
        <f>SpellNumber(L42,BB42)</f>
        <v>INR  Two Thousand Five Hundred &amp; Twenty Five  and Paise Forty Only</v>
      </c>
      <c r="IE42" s="22">
        <v>2</v>
      </c>
      <c r="IF42" s="22" t="s">
        <v>32</v>
      </c>
      <c r="IG42" s="22" t="s">
        <v>40</v>
      </c>
      <c r="IH42" s="22">
        <v>10</v>
      </c>
      <c r="II42" s="22" t="s">
        <v>35</v>
      </c>
    </row>
    <row r="43" spans="1:243" s="21" customFormat="1" ht="45">
      <c r="A43" s="98">
        <v>16</v>
      </c>
      <c r="B43" s="97" t="s">
        <v>84</v>
      </c>
      <c r="C43" s="34" t="s">
        <v>121</v>
      </c>
      <c r="D43" s="101">
        <v>150</v>
      </c>
      <c r="E43" s="102" t="s">
        <v>94</v>
      </c>
      <c r="F43" s="101">
        <v>18.44</v>
      </c>
      <c r="G43" s="23"/>
      <c r="H43" s="23"/>
      <c r="I43" s="36" t="s">
        <v>36</v>
      </c>
      <c r="J43" s="17">
        <f>IF(I43="Less(-)",-1,1)</f>
        <v>1</v>
      </c>
      <c r="K43" s="18" t="s">
        <v>46</v>
      </c>
      <c r="L43" s="18" t="s">
        <v>6</v>
      </c>
      <c r="M43" s="44"/>
      <c r="N43" s="23"/>
      <c r="O43" s="23"/>
      <c r="P43" s="43"/>
      <c r="Q43" s="23"/>
      <c r="R43" s="23"/>
      <c r="S43" s="43"/>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1">
        <f t="shared" si="7"/>
        <v>2766</v>
      </c>
      <c r="BB43" s="67">
        <f t="shared" si="8"/>
        <v>2766</v>
      </c>
      <c r="BC43" s="41" t="str">
        <f t="shared" si="9"/>
        <v>INR  Two Thousand Seven Hundred &amp; Sixty Six  Only</v>
      </c>
      <c r="IE43" s="22">
        <v>3</v>
      </c>
      <c r="IF43" s="22" t="s">
        <v>41</v>
      </c>
      <c r="IG43" s="22" t="s">
        <v>42</v>
      </c>
      <c r="IH43" s="22">
        <v>10</v>
      </c>
      <c r="II43" s="22" t="s">
        <v>35</v>
      </c>
    </row>
    <row r="44" spans="1:243" s="21" customFormat="1" ht="60">
      <c r="A44" s="82">
        <v>17</v>
      </c>
      <c r="B44" s="83" t="s">
        <v>85</v>
      </c>
      <c r="C44" s="34" t="s">
        <v>122</v>
      </c>
      <c r="D44" s="60"/>
      <c r="E44" s="15"/>
      <c r="F44" s="36"/>
      <c r="G44" s="16"/>
      <c r="H44" s="16"/>
      <c r="I44" s="36"/>
      <c r="J44" s="17"/>
      <c r="K44" s="18"/>
      <c r="L44" s="18"/>
      <c r="M44" s="19"/>
      <c r="N44" s="20"/>
      <c r="O44" s="20"/>
      <c r="P44" s="37"/>
      <c r="Q44" s="20"/>
      <c r="R44" s="20"/>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c r="BB44" s="40"/>
      <c r="BC44" s="41"/>
      <c r="IE44" s="22">
        <v>1.01</v>
      </c>
      <c r="IF44" s="22" t="s">
        <v>37</v>
      </c>
      <c r="IG44" s="22" t="s">
        <v>33</v>
      </c>
      <c r="IH44" s="22">
        <v>123.223</v>
      </c>
      <c r="II44" s="22" t="s">
        <v>35</v>
      </c>
    </row>
    <row r="45" spans="1:243" s="21" customFormat="1" ht="28.5">
      <c r="A45" s="82">
        <v>17.1</v>
      </c>
      <c r="B45" s="83" t="s">
        <v>86</v>
      </c>
      <c r="C45" s="34" t="s">
        <v>123</v>
      </c>
      <c r="D45" s="101">
        <v>10</v>
      </c>
      <c r="E45" s="103" t="s">
        <v>93</v>
      </c>
      <c r="F45" s="101">
        <v>143.8</v>
      </c>
      <c r="G45" s="23"/>
      <c r="H45" s="23"/>
      <c r="I45" s="36" t="s">
        <v>36</v>
      </c>
      <c r="J45" s="17">
        <f>IF(I45="Less(-)",-1,1)</f>
        <v>1</v>
      </c>
      <c r="K45" s="18" t="s">
        <v>46</v>
      </c>
      <c r="L45" s="18" t="s">
        <v>6</v>
      </c>
      <c r="M45" s="44"/>
      <c r="N45" s="23"/>
      <c r="O45" s="23"/>
      <c r="P45" s="43"/>
      <c r="Q45" s="23"/>
      <c r="R45" s="23"/>
      <c r="S45" s="43"/>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45"/>
      <c r="AV45" s="38"/>
      <c r="AW45" s="38"/>
      <c r="AX45" s="38"/>
      <c r="AY45" s="38"/>
      <c r="AZ45" s="38"/>
      <c r="BA45" s="61">
        <f t="shared" si="7"/>
        <v>1438</v>
      </c>
      <c r="BB45" s="67">
        <f t="shared" si="8"/>
        <v>1438</v>
      </c>
      <c r="BC45" s="41" t="str">
        <f t="shared" si="9"/>
        <v>INR  One Thousand Four Hundred &amp; Thirty Eight  Only</v>
      </c>
      <c r="IE45" s="22">
        <v>1.02</v>
      </c>
      <c r="IF45" s="22" t="s">
        <v>38</v>
      </c>
      <c r="IG45" s="22" t="s">
        <v>39</v>
      </c>
      <c r="IH45" s="22">
        <v>213</v>
      </c>
      <c r="II45" s="22" t="s">
        <v>35</v>
      </c>
    </row>
    <row r="46" spans="1:243" s="21" customFormat="1" ht="28.5">
      <c r="A46" s="82">
        <v>17.2</v>
      </c>
      <c r="B46" s="83" t="s">
        <v>87</v>
      </c>
      <c r="C46" s="34" t="s">
        <v>124</v>
      </c>
      <c r="D46" s="101">
        <v>7</v>
      </c>
      <c r="E46" s="103" t="s">
        <v>94</v>
      </c>
      <c r="F46" s="101">
        <v>93.82</v>
      </c>
      <c r="G46" s="23"/>
      <c r="H46" s="23"/>
      <c r="I46" s="36" t="s">
        <v>36</v>
      </c>
      <c r="J46" s="17">
        <f>IF(I46="Less(-)",-1,1)</f>
        <v>1</v>
      </c>
      <c r="K46" s="18" t="s">
        <v>46</v>
      </c>
      <c r="L46" s="18" t="s">
        <v>6</v>
      </c>
      <c r="M46" s="44"/>
      <c r="N46" s="23"/>
      <c r="O46" s="23"/>
      <c r="P46" s="43"/>
      <c r="Q46" s="23"/>
      <c r="R46" s="23"/>
      <c r="S46" s="43"/>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1">
        <f t="shared" si="7"/>
        <v>656.74</v>
      </c>
      <c r="BB46" s="67">
        <f t="shared" si="8"/>
        <v>656.74</v>
      </c>
      <c r="BC46" s="41" t="str">
        <f t="shared" si="9"/>
        <v>INR  Six Hundred &amp; Fifty Six  and Paise Seventy Four Only</v>
      </c>
      <c r="IE46" s="22">
        <v>2</v>
      </c>
      <c r="IF46" s="22" t="s">
        <v>32</v>
      </c>
      <c r="IG46" s="22" t="s">
        <v>40</v>
      </c>
      <c r="IH46" s="22">
        <v>10</v>
      </c>
      <c r="II46" s="22" t="s">
        <v>35</v>
      </c>
    </row>
    <row r="47" spans="1:243" s="21" customFormat="1" ht="60">
      <c r="A47" s="82">
        <v>18</v>
      </c>
      <c r="B47" s="83" t="s">
        <v>88</v>
      </c>
      <c r="C47" s="34" t="s">
        <v>125</v>
      </c>
      <c r="D47" s="60"/>
      <c r="E47" s="15"/>
      <c r="F47" s="36"/>
      <c r="G47" s="16"/>
      <c r="H47" s="16"/>
      <c r="I47" s="36"/>
      <c r="J47" s="17"/>
      <c r="K47" s="18"/>
      <c r="L47" s="18"/>
      <c r="M47" s="19"/>
      <c r="N47" s="20"/>
      <c r="O47" s="20"/>
      <c r="P47" s="37"/>
      <c r="Q47" s="20"/>
      <c r="R47" s="20"/>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9"/>
      <c r="BB47" s="40"/>
      <c r="BC47" s="41"/>
      <c r="IE47" s="22">
        <v>3</v>
      </c>
      <c r="IF47" s="22" t="s">
        <v>41</v>
      </c>
      <c r="IG47" s="22" t="s">
        <v>42</v>
      </c>
      <c r="IH47" s="22">
        <v>10</v>
      </c>
      <c r="II47" s="22" t="s">
        <v>35</v>
      </c>
    </row>
    <row r="48" spans="1:243" s="21" customFormat="1" ht="28.5">
      <c r="A48" s="82">
        <v>18.1</v>
      </c>
      <c r="B48" s="83" t="s">
        <v>86</v>
      </c>
      <c r="C48" s="34" t="s">
        <v>126</v>
      </c>
      <c r="D48" s="101">
        <v>50</v>
      </c>
      <c r="E48" s="103" t="s">
        <v>93</v>
      </c>
      <c r="F48" s="101">
        <v>184.15</v>
      </c>
      <c r="G48" s="23"/>
      <c r="H48" s="23"/>
      <c r="I48" s="36" t="s">
        <v>36</v>
      </c>
      <c r="J48" s="17">
        <f>IF(I48="Less(-)",-1,1)</f>
        <v>1</v>
      </c>
      <c r="K48" s="18" t="s">
        <v>46</v>
      </c>
      <c r="L48" s="18" t="s">
        <v>6</v>
      </c>
      <c r="M48" s="44"/>
      <c r="N48" s="23"/>
      <c r="O48" s="23"/>
      <c r="P48" s="43"/>
      <c r="Q48" s="23"/>
      <c r="R48" s="23"/>
      <c r="S48" s="43"/>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1">
        <f t="shared" si="7"/>
        <v>9207.5</v>
      </c>
      <c r="BB48" s="67">
        <f t="shared" si="8"/>
        <v>9207.5</v>
      </c>
      <c r="BC48" s="41" t="str">
        <f t="shared" si="9"/>
        <v>INR  Nine Thousand Two Hundred &amp; Seven  and Paise Fifty Only</v>
      </c>
      <c r="IE48" s="22">
        <v>1.01</v>
      </c>
      <c r="IF48" s="22" t="s">
        <v>37</v>
      </c>
      <c r="IG48" s="22" t="s">
        <v>33</v>
      </c>
      <c r="IH48" s="22">
        <v>123.223</v>
      </c>
      <c r="II48" s="22" t="s">
        <v>35</v>
      </c>
    </row>
    <row r="49" spans="1:243" s="21" customFormat="1" ht="28.5">
      <c r="A49" s="82">
        <v>18.2</v>
      </c>
      <c r="B49" s="83" t="s">
        <v>89</v>
      </c>
      <c r="C49" s="34" t="s">
        <v>127</v>
      </c>
      <c r="D49" s="101">
        <v>9</v>
      </c>
      <c r="E49" s="103" t="s">
        <v>94</v>
      </c>
      <c r="F49" s="101">
        <v>113.1</v>
      </c>
      <c r="G49" s="23"/>
      <c r="H49" s="23"/>
      <c r="I49" s="36" t="s">
        <v>36</v>
      </c>
      <c r="J49" s="17">
        <f>IF(I49="Less(-)",-1,1)</f>
        <v>1</v>
      </c>
      <c r="K49" s="18" t="s">
        <v>46</v>
      </c>
      <c r="L49" s="18" t="s">
        <v>6</v>
      </c>
      <c r="M49" s="44"/>
      <c r="N49" s="23"/>
      <c r="O49" s="23"/>
      <c r="P49" s="43"/>
      <c r="Q49" s="23"/>
      <c r="R49" s="23"/>
      <c r="S49" s="43"/>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1">
        <f t="shared" si="7"/>
        <v>1017.9</v>
      </c>
      <c r="BB49" s="67">
        <f t="shared" si="8"/>
        <v>1017.9</v>
      </c>
      <c r="BC49" s="41" t="str">
        <f t="shared" si="9"/>
        <v>INR  One Thousand  &amp;Seventeen  and Paise Ninety Only</v>
      </c>
      <c r="IE49" s="22">
        <v>1.02</v>
      </c>
      <c r="IF49" s="22" t="s">
        <v>38</v>
      </c>
      <c r="IG49" s="22" t="s">
        <v>39</v>
      </c>
      <c r="IH49" s="22">
        <v>213</v>
      </c>
      <c r="II49" s="22" t="s">
        <v>35</v>
      </c>
    </row>
    <row r="50" spans="1:243" s="21" customFormat="1" ht="28.5">
      <c r="A50" s="82">
        <v>18.3</v>
      </c>
      <c r="B50" s="83" t="s">
        <v>90</v>
      </c>
      <c r="C50" s="34" t="s">
        <v>128</v>
      </c>
      <c r="D50" s="101">
        <v>18</v>
      </c>
      <c r="E50" s="103" t="s">
        <v>94</v>
      </c>
      <c r="F50" s="101">
        <v>116.62</v>
      </c>
      <c r="G50" s="23"/>
      <c r="H50" s="23"/>
      <c r="I50" s="36" t="s">
        <v>36</v>
      </c>
      <c r="J50" s="17">
        <f>IF(I50="Less(-)",-1,1)</f>
        <v>1</v>
      </c>
      <c r="K50" s="18" t="s">
        <v>46</v>
      </c>
      <c r="L50" s="18" t="s">
        <v>6</v>
      </c>
      <c r="M50" s="44"/>
      <c r="N50" s="23"/>
      <c r="O50" s="23"/>
      <c r="P50" s="43"/>
      <c r="Q50" s="23"/>
      <c r="R50" s="23"/>
      <c r="S50" s="43"/>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1">
        <f t="shared" si="7"/>
        <v>2099.16</v>
      </c>
      <c r="BB50" s="67">
        <f t="shared" si="8"/>
        <v>2099.16</v>
      </c>
      <c r="BC50" s="41" t="str">
        <f t="shared" si="9"/>
        <v>INR  Two Thousand  &amp;Ninety Nine  and Paise Sixteen Only</v>
      </c>
      <c r="IE50" s="22">
        <v>2</v>
      </c>
      <c r="IF50" s="22" t="s">
        <v>32</v>
      </c>
      <c r="IG50" s="22" t="s">
        <v>40</v>
      </c>
      <c r="IH50" s="22">
        <v>10</v>
      </c>
      <c r="II50" s="22" t="s">
        <v>35</v>
      </c>
    </row>
    <row r="51" spans="1:243" s="21" customFormat="1" ht="28.5">
      <c r="A51" s="82">
        <v>18.4</v>
      </c>
      <c r="B51" s="83" t="s">
        <v>87</v>
      </c>
      <c r="C51" s="34" t="s">
        <v>129</v>
      </c>
      <c r="D51" s="101">
        <v>27</v>
      </c>
      <c r="E51" s="103" t="s">
        <v>94</v>
      </c>
      <c r="F51" s="101">
        <v>100.83</v>
      </c>
      <c r="G51" s="23"/>
      <c r="H51" s="23"/>
      <c r="I51" s="36" t="s">
        <v>36</v>
      </c>
      <c r="J51" s="17">
        <f>IF(I51="Less(-)",-1,1)</f>
        <v>1</v>
      </c>
      <c r="K51" s="18" t="s">
        <v>46</v>
      </c>
      <c r="L51" s="18" t="s">
        <v>6</v>
      </c>
      <c r="M51" s="44"/>
      <c r="N51" s="23"/>
      <c r="O51" s="23"/>
      <c r="P51" s="43"/>
      <c r="Q51" s="23"/>
      <c r="R51" s="23"/>
      <c r="S51" s="43"/>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1">
        <f>total_amount_ba($B$2,$D$2,D51,F51,J51,K51,M51)</f>
        <v>2722.41</v>
      </c>
      <c r="BB51" s="67">
        <f t="shared" si="8"/>
        <v>2722.41</v>
      </c>
      <c r="BC51" s="41" t="str">
        <f t="shared" si="9"/>
        <v>INR  Two Thousand Seven Hundred &amp; Twenty Two  and Paise Forty One Only</v>
      </c>
      <c r="IE51" s="22">
        <v>1.01</v>
      </c>
      <c r="IF51" s="22" t="s">
        <v>37</v>
      </c>
      <c r="IG51" s="22" t="s">
        <v>33</v>
      </c>
      <c r="IH51" s="22">
        <v>123.223</v>
      </c>
      <c r="II51" s="22" t="s">
        <v>35</v>
      </c>
    </row>
    <row r="52" spans="1:243" s="21" customFormat="1" ht="60">
      <c r="A52" s="99">
        <v>19</v>
      </c>
      <c r="B52" s="83" t="s">
        <v>91</v>
      </c>
      <c r="C52" s="34" t="s">
        <v>130</v>
      </c>
      <c r="D52" s="60"/>
      <c r="E52" s="15"/>
      <c r="F52" s="36"/>
      <c r="G52" s="16"/>
      <c r="H52" s="16"/>
      <c r="I52" s="36"/>
      <c r="J52" s="17"/>
      <c r="K52" s="18"/>
      <c r="L52" s="18"/>
      <c r="M52" s="19"/>
      <c r="N52" s="20"/>
      <c r="O52" s="20"/>
      <c r="P52" s="37"/>
      <c r="Q52" s="20"/>
      <c r="R52" s="20"/>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9"/>
      <c r="BB52" s="40"/>
      <c r="BC52" s="41"/>
      <c r="IE52" s="22">
        <v>1.02</v>
      </c>
      <c r="IF52" s="22" t="s">
        <v>38</v>
      </c>
      <c r="IG52" s="22" t="s">
        <v>39</v>
      </c>
      <c r="IH52" s="22">
        <v>213</v>
      </c>
      <c r="II52" s="22" t="s">
        <v>35</v>
      </c>
    </row>
    <row r="53" spans="1:243" s="21" customFormat="1" ht="30">
      <c r="A53" s="82">
        <v>19.1</v>
      </c>
      <c r="B53" s="83" t="s">
        <v>92</v>
      </c>
      <c r="C53" s="34" t="s">
        <v>131</v>
      </c>
      <c r="D53" s="101">
        <v>40</v>
      </c>
      <c r="E53" s="103" t="s">
        <v>35</v>
      </c>
      <c r="F53" s="101">
        <v>655.85</v>
      </c>
      <c r="G53" s="23"/>
      <c r="H53" s="23"/>
      <c r="I53" s="36" t="s">
        <v>36</v>
      </c>
      <c r="J53" s="17">
        <f>IF(I53="Less(-)",-1,1)</f>
        <v>1</v>
      </c>
      <c r="K53" s="18" t="s">
        <v>46</v>
      </c>
      <c r="L53" s="18" t="s">
        <v>6</v>
      </c>
      <c r="M53" s="44"/>
      <c r="N53" s="23"/>
      <c r="O53" s="23"/>
      <c r="P53" s="43"/>
      <c r="Q53" s="23"/>
      <c r="R53" s="23"/>
      <c r="S53" s="43"/>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1">
        <f>total_amount_ba($B$2,$D$2,D53,F53,J53,K53,M53)</f>
        <v>26234</v>
      </c>
      <c r="BB53" s="67">
        <f t="shared" si="8"/>
        <v>26234</v>
      </c>
      <c r="BC53" s="41" t="str">
        <f t="shared" si="9"/>
        <v>INR  Twenty Six Thousand Two Hundred &amp; Thirty Four  Only</v>
      </c>
      <c r="IE53" s="22">
        <v>2</v>
      </c>
      <c r="IF53" s="22" t="s">
        <v>32</v>
      </c>
      <c r="IG53" s="22" t="s">
        <v>40</v>
      </c>
      <c r="IH53" s="22">
        <v>10</v>
      </c>
      <c r="II53" s="22" t="s">
        <v>35</v>
      </c>
    </row>
    <row r="54" spans="1:243" s="21" customFormat="1" ht="34.5" customHeight="1">
      <c r="A54" s="46" t="s">
        <v>44</v>
      </c>
      <c r="B54" s="47"/>
      <c r="C54" s="48"/>
      <c r="D54" s="49"/>
      <c r="E54" s="49"/>
      <c r="F54" s="49"/>
      <c r="G54" s="49"/>
      <c r="H54" s="50"/>
      <c r="I54" s="50"/>
      <c r="J54" s="50"/>
      <c r="K54" s="50"/>
      <c r="L54" s="51"/>
      <c r="BA54" s="62">
        <f>SUM(BA13:BA53)</f>
        <v>403321.41</v>
      </c>
      <c r="BB54" s="66">
        <f>SUM(BB13:BB53)</f>
        <v>403321.41</v>
      </c>
      <c r="BC54" s="41" t="str">
        <f>SpellNumber($E$2,BB54)</f>
        <v>INR  Four Lakh Three Thousand Three Hundred &amp; Twenty One  and Paise Forty One Only</v>
      </c>
      <c r="IE54" s="22">
        <v>4</v>
      </c>
      <c r="IF54" s="22" t="s">
        <v>38</v>
      </c>
      <c r="IG54" s="22" t="s">
        <v>43</v>
      </c>
      <c r="IH54" s="22">
        <v>10</v>
      </c>
      <c r="II54" s="22" t="s">
        <v>35</v>
      </c>
    </row>
    <row r="55" spans="1:243" s="26" customFormat="1" ht="33.75" customHeight="1">
      <c r="A55" s="47" t="s">
        <v>48</v>
      </c>
      <c r="B55" s="52"/>
      <c r="C55" s="24"/>
      <c r="D55" s="53"/>
      <c r="E55" s="54" t="s">
        <v>54</v>
      </c>
      <c r="F55" s="64"/>
      <c r="G55" s="55"/>
      <c r="H55" s="25"/>
      <c r="I55" s="25"/>
      <c r="J55" s="25"/>
      <c r="K55" s="56"/>
      <c r="L55" s="57"/>
      <c r="M55" s="58"/>
      <c r="O55" s="21"/>
      <c r="P55" s="21"/>
      <c r="Q55" s="21"/>
      <c r="R55" s="21"/>
      <c r="S55" s="21"/>
      <c r="BA55" s="63">
        <f>IF(ISBLANK(F55),0,IF(E55="Excess (+)",ROUND(BA54+(BA54*F55),2),IF(E55="Less (-)",ROUND(BA54+(BA54*F55*(-1)),2),IF(E55="At Par",BA54,0))))</f>
        <v>0</v>
      </c>
      <c r="BB55" s="65">
        <f>ROUND(BA55,0)</f>
        <v>0</v>
      </c>
      <c r="BC55" s="41" t="str">
        <f>SpellNumber($E$2,BA55)</f>
        <v>INR Zero Only</v>
      </c>
      <c r="IE55" s="27"/>
      <c r="IF55" s="27"/>
      <c r="IG55" s="27"/>
      <c r="IH55" s="27"/>
      <c r="II55" s="27"/>
    </row>
    <row r="56" spans="1:243" s="26" customFormat="1" ht="41.25" customHeight="1">
      <c r="A56" s="46" t="s">
        <v>47</v>
      </c>
      <c r="B56" s="46"/>
      <c r="C56" s="72" t="str">
        <f>SpellNumber($E$2,BA55)</f>
        <v>INR Zero Only</v>
      </c>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E56" s="27"/>
      <c r="IF56" s="27"/>
      <c r="IG56" s="27"/>
      <c r="IH56" s="27"/>
      <c r="II56" s="27"/>
    </row>
    <row r="57" spans="3:243" s="12" customFormat="1" ht="15">
      <c r="C57" s="28"/>
      <c r="D57" s="28"/>
      <c r="E57" s="28"/>
      <c r="F57" s="28"/>
      <c r="G57" s="28"/>
      <c r="H57" s="28"/>
      <c r="I57" s="28"/>
      <c r="J57" s="28"/>
      <c r="K57" s="28"/>
      <c r="L57" s="28"/>
      <c r="M57" s="28"/>
      <c r="O57" s="28"/>
      <c r="BA57" s="28"/>
      <c r="BC57" s="28"/>
      <c r="IE57" s="13"/>
      <c r="IF57" s="13"/>
      <c r="IG57" s="13"/>
      <c r="IH57" s="13"/>
      <c r="II57" s="13"/>
    </row>
  </sheetData>
  <sheetProtection password="EEC8" sheet="1" selectLockedCells="1"/>
  <mergeCells count="8">
    <mergeCell ref="A9:BC9"/>
    <mergeCell ref="C56:BC56"/>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5">
      <formula1>IF(E55="Select",-1,IF(E55="At Par",0,0))</formula1>
      <formula2>IF(E55="Select",-1,IF(E55="At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5">
      <formula1>0</formula1>
      <formula2>IF(E55&lt;&gt;"Select",99.9,0)</formula2>
    </dataValidation>
    <dataValidation type="list" allowBlank="1" showInputMessage="1" showErrorMessage="1" sqref="L52 L13 L14 L15 L16 L17 L18 L19 L20 L21 L22 L23 L24 L25 L26 L27 L28 L29 L30 L31 L32 L33 L34 L35 L36 L37 L38 L39 L40 L41 L42 L43 L44 L45 L46 L47 L48 L49 L50 L51 L53">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5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M18:M21 M23:M26 M28:M29 M31:M35 M37 M39 M41:M43 M45:M46 M48:M51 M5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5">
      <formula1>0</formula1>
      <formula2>99.9</formula2>
    </dataValidation>
    <dataValidation type="list" allowBlank="1" showInputMessage="1" showErrorMessage="1" sqref="C2">
      <formula1>"Normal, SingleWindow, Alternate"</formula1>
    </dataValidation>
    <dataValidation type="list" allowBlank="1" showInputMessage="1" showErrorMessage="1" sqref="E55">
      <formula1>"Select, Excess (+), Less (-)"</formula1>
    </dataValidation>
    <dataValidation type="decimal" allowBlank="1" showInputMessage="1" showErrorMessage="1" promptTitle="Quantity" prompt="Please enter the Quantity for this item. " errorTitle="Invalid Entry" error="Only Numeric Values are allowed. " sqref="D13:D53 F13:F53">
      <formula1>0</formula1>
      <formula2>999999999999999</formula2>
    </dataValidation>
    <dataValidation allowBlank="1" showInputMessage="1" showErrorMessage="1" promptTitle="Units" prompt="Please enter Units in text" sqref="E13 E17 E22 E27 E30 E36 E38 E40 E44 E47 E52"/>
    <dataValidation type="decimal" allowBlank="1" showInputMessage="1" showErrorMessage="1" promptTitle="Rate Entry" prompt="Please enter the Inspection Charges in Rupees for this item. " errorTitle="Invaid Entry" error="Only Numeric Values are allowed. " sqref="Q13:Q5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3">
      <formula1>0</formula1>
      <formula2>999999999999999</formula2>
    </dataValidation>
    <dataValidation allowBlank="1" showInputMessage="1" showErrorMessage="1" promptTitle="Itemcode/Make" prompt="Please enter text" sqref="C13:C53"/>
    <dataValidation type="list" showInputMessage="1" showErrorMessage="1" sqref="I13:I53">
      <formula1>"Excess(+), Less(-)"</formula1>
    </dataValidation>
    <dataValidation allowBlank="1" showInputMessage="1" showErrorMessage="1" promptTitle="Addition / Deduction" prompt="Please Choose the correct One" sqref="J13:J53"/>
    <dataValidation type="list" allowBlank="1" showInputMessage="1" showErrorMessage="1" sqref="K13:K53">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2022-03-08T13:11:22Z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