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93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<sst xmlns="http://schemas.openxmlformats.org/spreadsheetml/2006/main" count="299" uniqueCount="110">
  <si>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</si>
  <si>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</si>
  <si>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</si>
  <si>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</si>
  <si>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</si>
  <si>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</si>
  <si>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</si>
  <si>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</si>
  <si>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</si>
  <si>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</si>
  <si>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</si>
  <si>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</si>
  <si>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</si>
  <si>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</si>
  <si>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</si>
  <si>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</si>
  <si>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</si>
  <si>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</si>
  <si>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</si>
  <si>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</si>
  <si>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</si>
  <si>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</si>
  <si>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</si>
  <si>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</si>
  <si>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</si>
  <si>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</si>
  <si>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</si>
  <si>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</si>
  <si>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</si>
  <si>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</si>
  <si>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</si>
  <si>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</si>
  <si>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</si>
  <si>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</si>
  <si>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</si>
  <si>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</si>
  <si>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</si>
  <si>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</si>
  <si>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</si>
  <si>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</si>
  <si>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</si>
  <si>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</si>
  <si>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</si>
  <si>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</si>
  <si>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</si>
  <si>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</si>
  <si>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</si>
  <si>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</si>
  <si>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</si>
  <si>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</si>
  <si>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</si>
  <si>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</si>
  <si>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</si>
  <si>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</si>
  <si>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</si>
  <si>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Supplying and drawing following sizes of FRLS PVC insulated copper conductor, single core cable in the existing surface/ recessed steel/ PVC conduit as required. </t>
  </si>
  <si>
    <t xml:space="preserve">3 x 1.5 sq. mm </t>
  </si>
  <si>
    <t xml:space="preserve">3 x 2.5 sq. mm </t>
  </si>
  <si>
    <t>6 x 16 sq.mm.</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</si>
  <si>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</si>
  <si>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20 mm </t>
  </si>
  <si>
    <t xml:space="preserve">32 mm </t>
  </si>
  <si>
    <t>Supplying, installation of Clip-on frame with finishing plate for 85mm cover for DLP plastic trunking 105mm x 50mm  etc. as reqd.</t>
  </si>
  <si>
    <t>3 module</t>
  </si>
  <si>
    <t>6 module</t>
  </si>
  <si>
    <t xml:space="preserve">Supplying and fixing following modular switch/ socket on the existing clip-on frame fixed on 85mm cover of 105 x 50 mm DLP plastic trunking including connections etc. as required complete. </t>
  </si>
  <si>
    <t xml:space="preserve">6 A switch </t>
  </si>
  <si>
    <t xml:space="preserve">20 A switch </t>
  </si>
  <si>
    <t xml:space="preserve">6 A pin 2/3 pin socket outlet </t>
  </si>
  <si>
    <t xml:space="preserve">6/16 A 3 pin socket outlet </t>
  </si>
  <si>
    <t>S&amp;F, Copper tube / reducer/ lug  terminals suitable for following size of conductor.</t>
  </si>
  <si>
    <t>6 /10/16 Sq.mm.</t>
  </si>
  <si>
    <t>Supplying and fixing following rating, 240/415 volts, "C" curve, miniature circuit breaker suitable for inductive load of following poles in the existing MCB DB complete with connections, testing and commissioning etc. as required.</t>
  </si>
  <si>
    <t>Four Pole (40A-63A)</t>
  </si>
  <si>
    <t>S &amp; F metal enclosure suitable for DP/TPN  MCB / DP ELCB on surface or recessed etc as reqd.</t>
  </si>
  <si>
    <t>Supplying and fixing exhaust fan shutter for following sizes exhaust fan on rag bolts as reqd complete.</t>
  </si>
  <si>
    <t>for 450 mm / 18" sweep</t>
  </si>
  <si>
    <t>Supply, Installation testing and commissioning of following seep, copper wound, 900 RPM, 220 volt AC, 50 Hz exhaust fan in the existing opening  etc as required complete.</t>
  </si>
  <si>
    <t>450 mm / 18" sweep</t>
  </si>
  <si>
    <t>Providing and fixing 25 mm X 5 mm copper strip on surface or in recess for connections etc. as required.</t>
  </si>
  <si>
    <t xml:space="preserve">Providing and fixing 25 mm X 5 mm copper strip in 40 mm dia G.l. pipe from earth electrode including connection with brass nut, bolt, spring, washer excavation and re-filling etc. as required. </t>
  </si>
  <si>
    <t>Metre</t>
  </si>
  <si>
    <t>Meter</t>
  </si>
  <si>
    <t>Nos.</t>
  </si>
  <si>
    <t xml:space="preserve">No.  </t>
  </si>
  <si>
    <t>Mtr.</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</si>
  <si>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</si>
  <si>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</si>
  <si>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</si>
  <si>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</si>
  <si>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</si>
  <si>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</si>
  <si>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</si>
  <si>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</si>
  <si>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</si>
  <si>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</si>
  <si>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</si>
  <si>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</si>
  <si>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</si>
  <si>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</si>
  <si>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</si>
  <si>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</si>
  <si>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</si>
  <si>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</si>
  <si>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</si>
  <si>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</si>
  <si>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</si>
  <si>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Name of Work: Providing of power points and extension of copper earthing and other associated works in WL 114.</t>
  </si>
  <si>
    <t xml:space="preserve">Tender Inviting Authority: Executive Engineer Iwd IIT Kanpur </t>
  </si>
  <si>
    <t>Contract No:  11/Elect/2022/197             dated 04.08.2022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</si>
</sst>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2"/>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right style="thin"/>
      <top style="thin"/>
      <bottom style="thin"/>
    </border>
    <border>
      <left>
        <color indexed="63"/>
      </left>
      <right style="medium"/>
      <top style="thin"/>
      <bottom style="thin"/>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5" xfId="59" applyNumberFormat="1" applyFont="1" applyFill="1" applyBorder="1" applyAlignment="1">
      <alignment horizontal="right" vertical="top"/>
      <protection/>
    </xf>
    <xf numFmtId="2" fontId="6" fillId="0" borderId="16" xfId="59" applyNumberFormat="1" applyFont="1" applyFill="1" applyBorder="1" applyAlignment="1">
      <alignment vertical="top"/>
      <protection/>
    </xf>
    <xf numFmtId="0" fontId="68" fillId="0" borderId="10" xfId="59" applyNumberFormat="1" applyFont="1" applyFill="1" applyBorder="1" applyAlignment="1">
      <alignment horizontal="center" vertical="top" wrapText="1"/>
      <protection/>
    </xf>
    <xf numFmtId="172" fontId="2" fillId="0" borderId="17" xfId="59" applyNumberFormat="1" applyFont="1" applyFill="1" applyBorder="1" applyAlignment="1">
      <alignment horizontal="right" vertical="top"/>
      <protection/>
    </xf>
    <xf numFmtId="2" fontId="2" fillId="0" borderId="17" xfId="58"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2" fontId="6" fillId="0" borderId="18" xfId="59" applyNumberFormat="1" applyFont="1" applyFill="1" applyBorder="1" applyAlignment="1">
      <alignment vertical="top"/>
      <protection/>
    </xf>
    <xf numFmtId="2" fontId="74" fillId="0" borderId="11" xfId="0" applyNumberFormat="1" applyFont="1" applyFill="1" applyBorder="1" applyAlignment="1">
      <alignment horizontal="center" vertical="top"/>
    </xf>
    <xf numFmtId="0" fontId="17" fillId="0" borderId="11" xfId="0" applyFont="1" applyFill="1" applyBorder="1" applyAlignment="1">
      <alignment horizontal="justify" vertical="top" wrapText="1"/>
    </xf>
    <xf numFmtId="0" fontId="2" fillId="0" borderId="11" xfId="59" applyNumberFormat="1" applyFont="1" applyFill="1" applyBorder="1" applyAlignment="1">
      <alignment horizontal="right" vertical="top"/>
      <protection/>
    </xf>
    <xf numFmtId="2" fontId="2" fillId="0" borderId="11" xfId="59" applyNumberFormat="1" applyFont="1" applyFill="1" applyBorder="1" applyAlignment="1">
      <alignment horizontal="right" vertical="top"/>
      <protection/>
    </xf>
    <xf numFmtId="0" fontId="74" fillId="0" borderId="11" xfId="0" applyFont="1" applyFill="1" applyBorder="1" applyAlignment="1">
      <alignment horizontal="justify" vertical="justify" wrapText="1"/>
    </xf>
    <xf numFmtId="2" fontId="17" fillId="0" borderId="11" xfId="0" applyNumberFormat="1" applyFont="1" applyFill="1" applyBorder="1" applyAlignment="1">
      <alignment horizontal="right" vertical="top"/>
    </xf>
    <xf numFmtId="0" fontId="17" fillId="0" borderId="11" xfId="0" applyFont="1" applyFill="1" applyBorder="1" applyAlignment="1">
      <alignment horizontal="center" vertical="top"/>
    </xf>
    <xf numFmtId="2" fontId="74" fillId="0" borderId="11" xfId="0" applyNumberFormat="1" applyFont="1" applyFill="1" applyBorder="1" applyAlignment="1">
      <alignment horizontal="right" vertical="top"/>
    </xf>
    <xf numFmtId="0" fontId="74" fillId="0" borderId="11" xfId="0" applyFont="1" applyFill="1" applyBorder="1" applyAlignment="1">
      <alignment horizontal="center" vertical="top"/>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4" xfId="59" applyNumberFormat="1" applyFont="1" applyFill="1" applyBorder="1" applyAlignment="1" applyProtection="1">
      <alignment horizontal="left" vertical="top"/>
      <protection locked="0"/>
    </xf>
    <xf numFmtId="0" fontId="2" fillId="0" borderId="16"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2"/>
  <sheetViews>
    <sheetView showGridLines="0" zoomScale="75" zoomScaleNormal="75" zoomScalePageLayoutView="0" workbookViewId="0" topLeftCell="A1">
      <selection activeCell="B8" sqref="B8:BC8"/>
    </sheetView>
  </sheetViews>
  <sheetFormatPr defaultColWidth="9.140625" defaultRowHeight="15"/>
  <cols>
    <col min="1" max="1" width="14.8515625" style="27" customWidth="1"/>
    <col min="2" max="2" width="44.57421875" style="27" customWidth="1"/>
    <col min="3" max="3" width="17.851562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49"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79" t="str">
        <f>B2&amp;" BoQ"</f>
        <v>Percentage BoQ</v>
      </c>
      <c r="B1" s="79"/>
      <c r="C1" s="79"/>
      <c r="D1" s="79"/>
      <c r="E1" s="79"/>
      <c r="F1" s="79"/>
      <c r="G1" s="79"/>
      <c r="H1" s="79"/>
      <c r="I1" s="79"/>
      <c r="J1" s="79"/>
      <c r="K1" s="79"/>
      <c r="L1" s="79"/>
      <c r="O1" s="2"/>
      <c r="P1" s="2"/>
      <c r="Q1" s="3"/>
      <c r="IE1" s="3"/>
      <c r="IF1" s="3"/>
      <c r="IG1" s="3"/>
      <c r="IH1" s="3"/>
      <c r="II1" s="3"/>
    </row>
    <row r="2" spans="1:17" s="1" customFormat="1" ht="25.5" customHeight="1" hidden="1">
      <c r="A2" s="29" t="s">
        <v>3</v>
      </c>
      <c r="B2" s="29" t="s">
        <v>45</v>
      </c>
      <c r="C2" s="29" t="s">
        <v>4</v>
      </c>
      <c r="D2" s="29" t="s">
        <v>5</v>
      </c>
      <c r="E2" s="29"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0" t="s">
        <v>108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6"/>
      <c r="IF4" s="6"/>
      <c r="IG4" s="6"/>
      <c r="IH4" s="6"/>
      <c r="II4" s="6"/>
    </row>
    <row r="5" spans="1:243" s="5" customFormat="1" ht="30.75" customHeight="1">
      <c r="A5" s="80" t="s">
        <v>107</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6"/>
      <c r="IF5" s="6"/>
      <c r="IG5" s="6"/>
      <c r="IH5" s="6"/>
      <c r="II5" s="6"/>
    </row>
    <row r="6" spans="1:243" s="5" customFormat="1" ht="30.75" customHeight="1">
      <c r="A6" s="80" t="s">
        <v>109</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6"/>
      <c r="IF6" s="6"/>
      <c r="IG6" s="6"/>
      <c r="IH6" s="6"/>
      <c r="II6" s="6"/>
    </row>
    <row r="7" spans="1:243" s="5"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6"/>
      <c r="IF7" s="6"/>
      <c r="IG7" s="6"/>
      <c r="IH7" s="6"/>
      <c r="II7" s="6"/>
    </row>
    <row r="8" spans="1:243" s="7" customFormat="1" ht="58.5" customHeight="1">
      <c r="A8" s="30" t="s">
        <v>51</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8"/>
      <c r="IF8" s="8"/>
      <c r="IG8" s="8"/>
      <c r="IH8" s="8"/>
      <c r="II8" s="8"/>
    </row>
    <row r="9" spans="1:243" s="9" customFormat="1" ht="61.5" customHeight="1">
      <c r="A9" s="73"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48" customHeight="1">
      <c r="A11" s="11" t="s">
        <v>0</v>
      </c>
      <c r="B11" s="11" t="s">
        <v>15</v>
      </c>
      <c r="C11" s="11" t="s">
        <v>1</v>
      </c>
      <c r="D11" s="11" t="s">
        <v>16</v>
      </c>
      <c r="E11" s="11" t="s">
        <v>17</v>
      </c>
      <c r="F11" s="11" t="s">
        <v>53</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4" t="s">
        <v>52</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78.75">
      <c r="A13" s="64">
        <v>1</v>
      </c>
      <c r="B13" s="65" t="s">
        <v>55</v>
      </c>
      <c r="C13" s="33" t="s">
        <v>33</v>
      </c>
      <c r="D13" s="34"/>
      <c r="E13" s="15"/>
      <c r="F13" s="35"/>
      <c r="G13" s="16"/>
      <c r="H13" s="16"/>
      <c r="I13" s="35"/>
      <c r="J13" s="17"/>
      <c r="K13" s="18"/>
      <c r="L13" s="18"/>
      <c r="M13" s="19"/>
      <c r="N13" s="22"/>
      <c r="O13" s="22"/>
      <c r="P13" s="36"/>
      <c r="Q13" s="22"/>
      <c r="R13" s="22"/>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66"/>
      <c r="BB13" s="55"/>
      <c r="BC13" s="37"/>
      <c r="IE13" s="21">
        <v>1</v>
      </c>
      <c r="IF13" s="21" t="s">
        <v>32</v>
      </c>
      <c r="IG13" s="21" t="s">
        <v>33</v>
      </c>
      <c r="IH13" s="21">
        <v>10</v>
      </c>
      <c r="II13" s="21" t="s">
        <v>34</v>
      </c>
    </row>
    <row r="14" spans="1:243" s="20" customFormat="1" ht="15.75">
      <c r="A14" s="64">
        <v>1.01</v>
      </c>
      <c r="B14" s="65" t="s">
        <v>56</v>
      </c>
      <c r="C14" s="33" t="s">
        <v>39</v>
      </c>
      <c r="D14" s="69">
        <v>10</v>
      </c>
      <c r="E14" s="70" t="s">
        <v>81</v>
      </c>
      <c r="F14" s="69">
        <v>47</v>
      </c>
      <c r="G14" s="22"/>
      <c r="H14" s="16"/>
      <c r="I14" s="35" t="s">
        <v>36</v>
      </c>
      <c r="J14" s="17">
        <f aca="true" t="shared" si="0" ref="J14:J24">IF(I14="Less(-)",-1,1)</f>
        <v>1</v>
      </c>
      <c r="K14" s="18" t="s">
        <v>46</v>
      </c>
      <c r="L14" s="18" t="s">
        <v>6</v>
      </c>
      <c r="M14" s="38"/>
      <c r="N14" s="22"/>
      <c r="O14" s="22"/>
      <c r="P14" s="36"/>
      <c r="Q14" s="22"/>
      <c r="R14" s="22"/>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67">
        <f>total_amount_ba($B$2,$D$2,D14,F14,J14,K14,M14)</f>
        <v>470</v>
      </c>
      <c r="BB14" s="56">
        <f>BA14+SUM(N14:AZ14)</f>
        <v>470</v>
      </c>
      <c r="BC14" s="37" t="str">
        <f>SpellNumber(L14,BB14)</f>
        <v>INR  Four Hundred &amp; Seventy  Only</v>
      </c>
      <c r="IE14" s="21">
        <v>1.01</v>
      </c>
      <c r="IF14" s="21" t="s">
        <v>37</v>
      </c>
      <c r="IG14" s="21" t="s">
        <v>33</v>
      </c>
      <c r="IH14" s="21">
        <v>123.223</v>
      </c>
      <c r="II14" s="21" t="s">
        <v>35</v>
      </c>
    </row>
    <row r="15" spans="1:243" s="20" customFormat="1" ht="15.75">
      <c r="A15" s="64">
        <v>1.02</v>
      </c>
      <c r="B15" s="65" t="s">
        <v>57</v>
      </c>
      <c r="C15" s="33" t="s">
        <v>40</v>
      </c>
      <c r="D15" s="69">
        <v>5</v>
      </c>
      <c r="E15" s="70" t="s">
        <v>81</v>
      </c>
      <c r="F15" s="69">
        <v>66</v>
      </c>
      <c r="G15" s="22"/>
      <c r="H15" s="22"/>
      <c r="I15" s="35" t="s">
        <v>36</v>
      </c>
      <c r="J15" s="17">
        <f t="shared" si="0"/>
        <v>1</v>
      </c>
      <c r="K15" s="18" t="s">
        <v>46</v>
      </c>
      <c r="L15" s="18" t="s">
        <v>6</v>
      </c>
      <c r="M15" s="38"/>
      <c r="N15" s="22"/>
      <c r="O15" s="22"/>
      <c r="P15" s="36"/>
      <c r="Q15" s="22"/>
      <c r="R15" s="22"/>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67">
        <f aca="true" t="shared" si="1" ref="BA15:BA24">total_amount_ba($B$2,$D$2,D15,F15,J15,K15,M15)</f>
        <v>330</v>
      </c>
      <c r="BB15" s="56">
        <f aca="true" t="shared" si="2" ref="BB15:BB27">BA15+SUM(N15:AZ15)</f>
        <v>330</v>
      </c>
      <c r="BC15" s="37" t="str">
        <f aca="true" t="shared" si="3" ref="BC15:BC27">SpellNumber(L15,BB15)</f>
        <v>INR  Three Hundred &amp; Thirty  Only</v>
      </c>
      <c r="IE15" s="21">
        <v>1.02</v>
      </c>
      <c r="IF15" s="21" t="s">
        <v>38</v>
      </c>
      <c r="IG15" s="21" t="s">
        <v>39</v>
      </c>
      <c r="IH15" s="21">
        <v>213</v>
      </c>
      <c r="II15" s="21" t="s">
        <v>35</v>
      </c>
    </row>
    <row r="16" spans="1:243" s="20" customFormat="1" ht="28.5">
      <c r="A16" s="64">
        <v>1.03</v>
      </c>
      <c r="B16" s="68" t="s">
        <v>58</v>
      </c>
      <c r="C16" s="33" t="s">
        <v>42</v>
      </c>
      <c r="D16" s="71">
        <v>40</v>
      </c>
      <c r="E16" s="72" t="s">
        <v>82</v>
      </c>
      <c r="F16" s="71">
        <v>1159.15</v>
      </c>
      <c r="G16" s="22"/>
      <c r="H16" s="22"/>
      <c r="I16" s="35" t="s">
        <v>36</v>
      </c>
      <c r="J16" s="17">
        <f t="shared" si="0"/>
        <v>1</v>
      </c>
      <c r="K16" s="18" t="s">
        <v>46</v>
      </c>
      <c r="L16" s="18" t="s">
        <v>6</v>
      </c>
      <c r="M16" s="38"/>
      <c r="N16" s="22"/>
      <c r="O16" s="22"/>
      <c r="P16" s="36"/>
      <c r="Q16" s="22"/>
      <c r="R16" s="22"/>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67">
        <f t="shared" si="1"/>
        <v>46366</v>
      </c>
      <c r="BB16" s="56">
        <f t="shared" si="2"/>
        <v>46366</v>
      </c>
      <c r="BC16" s="37" t="str">
        <f>SpellNumber(L16,BB16)</f>
        <v>INR  Forty Six Thousand Three Hundred &amp; Sixty Six  Only</v>
      </c>
      <c r="IE16" s="21">
        <v>2</v>
      </c>
      <c r="IF16" s="21" t="s">
        <v>32</v>
      </c>
      <c r="IG16" s="21" t="s">
        <v>40</v>
      </c>
      <c r="IH16" s="21">
        <v>10</v>
      </c>
      <c r="II16" s="21" t="s">
        <v>35</v>
      </c>
    </row>
    <row r="17" spans="1:243" s="20" customFormat="1" ht="110.25">
      <c r="A17" s="64">
        <v>2</v>
      </c>
      <c r="B17" s="65" t="s">
        <v>59</v>
      </c>
      <c r="C17" s="33" t="s">
        <v>43</v>
      </c>
      <c r="D17" s="34"/>
      <c r="E17" s="15"/>
      <c r="F17" s="35"/>
      <c r="G17" s="16"/>
      <c r="H17" s="16"/>
      <c r="I17" s="35"/>
      <c r="J17" s="17"/>
      <c r="K17" s="18"/>
      <c r="L17" s="18"/>
      <c r="M17" s="19"/>
      <c r="N17" s="22"/>
      <c r="O17" s="22"/>
      <c r="P17" s="36"/>
      <c r="Q17" s="22"/>
      <c r="R17" s="22"/>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66"/>
      <c r="BB17" s="55"/>
      <c r="BC17" s="37"/>
      <c r="IE17" s="21">
        <v>3</v>
      </c>
      <c r="IF17" s="21" t="s">
        <v>41</v>
      </c>
      <c r="IG17" s="21" t="s">
        <v>42</v>
      </c>
      <c r="IH17" s="21">
        <v>10</v>
      </c>
      <c r="II17" s="21" t="s">
        <v>35</v>
      </c>
    </row>
    <row r="18" spans="1:243" s="20" customFormat="1" ht="28.5">
      <c r="A18" s="64">
        <v>2.01</v>
      </c>
      <c r="B18" s="65" t="s">
        <v>60</v>
      </c>
      <c r="C18" s="33" t="s">
        <v>86</v>
      </c>
      <c r="D18" s="69">
        <v>9</v>
      </c>
      <c r="E18" s="70" t="s">
        <v>81</v>
      </c>
      <c r="F18" s="69">
        <v>128</v>
      </c>
      <c r="G18" s="22"/>
      <c r="H18" s="22"/>
      <c r="I18" s="35" t="s">
        <v>36</v>
      </c>
      <c r="J18" s="17">
        <f t="shared" si="0"/>
        <v>1</v>
      </c>
      <c r="K18" s="18" t="s">
        <v>46</v>
      </c>
      <c r="L18" s="18" t="s">
        <v>6</v>
      </c>
      <c r="M18" s="38"/>
      <c r="N18" s="22"/>
      <c r="O18" s="22"/>
      <c r="P18" s="36"/>
      <c r="Q18" s="22"/>
      <c r="R18" s="22"/>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67">
        <f t="shared" si="1"/>
        <v>1152</v>
      </c>
      <c r="BB18" s="56">
        <f t="shared" si="2"/>
        <v>1152</v>
      </c>
      <c r="BC18" s="37" t="str">
        <f t="shared" si="3"/>
        <v>INR  One Thousand One Hundred &amp; Fifty Two  Only</v>
      </c>
      <c r="IE18" s="21">
        <v>1.01</v>
      </c>
      <c r="IF18" s="21" t="s">
        <v>37</v>
      </c>
      <c r="IG18" s="21" t="s">
        <v>33</v>
      </c>
      <c r="IH18" s="21">
        <v>123.223</v>
      </c>
      <c r="II18" s="21" t="s">
        <v>35</v>
      </c>
    </row>
    <row r="19" spans="1:243" s="20" customFormat="1" ht="28.5">
      <c r="A19" s="64">
        <v>2.02</v>
      </c>
      <c r="B19" s="65" t="s">
        <v>61</v>
      </c>
      <c r="C19" s="33" t="s">
        <v>87</v>
      </c>
      <c r="D19" s="69">
        <v>52</v>
      </c>
      <c r="E19" s="70" t="s">
        <v>81</v>
      </c>
      <c r="F19" s="69">
        <v>178</v>
      </c>
      <c r="G19" s="22"/>
      <c r="H19" s="22"/>
      <c r="I19" s="35" t="s">
        <v>36</v>
      </c>
      <c r="J19" s="17">
        <f t="shared" si="0"/>
        <v>1</v>
      </c>
      <c r="K19" s="18" t="s">
        <v>46</v>
      </c>
      <c r="L19" s="18" t="s">
        <v>6</v>
      </c>
      <c r="M19" s="38"/>
      <c r="N19" s="22"/>
      <c r="O19" s="22"/>
      <c r="P19" s="36"/>
      <c r="Q19" s="22"/>
      <c r="R19" s="22"/>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9"/>
      <c r="AV19" s="36"/>
      <c r="AW19" s="36"/>
      <c r="AX19" s="36"/>
      <c r="AY19" s="36"/>
      <c r="AZ19" s="36"/>
      <c r="BA19" s="67">
        <f t="shared" si="1"/>
        <v>9256</v>
      </c>
      <c r="BB19" s="56">
        <f t="shared" si="2"/>
        <v>9256</v>
      </c>
      <c r="BC19" s="37" t="str">
        <f t="shared" si="3"/>
        <v>INR  Nine Thousand Two Hundred &amp; Fifty Six  Only</v>
      </c>
      <c r="IE19" s="21">
        <v>1.02</v>
      </c>
      <c r="IF19" s="21" t="s">
        <v>38</v>
      </c>
      <c r="IG19" s="21" t="s">
        <v>39</v>
      </c>
      <c r="IH19" s="21">
        <v>213</v>
      </c>
      <c r="II19" s="21" t="s">
        <v>35</v>
      </c>
    </row>
    <row r="20" spans="1:243" s="20" customFormat="1" ht="63">
      <c r="A20" s="64">
        <v>3</v>
      </c>
      <c r="B20" s="68" t="s">
        <v>62</v>
      </c>
      <c r="C20" s="33" t="s">
        <v>88</v>
      </c>
      <c r="D20" s="34"/>
      <c r="E20" s="15"/>
      <c r="F20" s="35"/>
      <c r="G20" s="16"/>
      <c r="H20" s="16"/>
      <c r="I20" s="35"/>
      <c r="J20" s="17"/>
      <c r="K20" s="18"/>
      <c r="L20" s="18"/>
      <c r="M20" s="19"/>
      <c r="N20" s="22"/>
      <c r="O20" s="22"/>
      <c r="P20" s="36"/>
      <c r="Q20" s="22"/>
      <c r="R20" s="22"/>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66"/>
      <c r="BB20" s="55"/>
      <c r="BC20" s="37"/>
      <c r="IE20" s="21">
        <v>2</v>
      </c>
      <c r="IF20" s="21" t="s">
        <v>32</v>
      </c>
      <c r="IG20" s="21" t="s">
        <v>40</v>
      </c>
      <c r="IH20" s="21">
        <v>10</v>
      </c>
      <c r="II20" s="21" t="s">
        <v>35</v>
      </c>
    </row>
    <row r="21" spans="1:243" s="20" customFormat="1" ht="15.75">
      <c r="A21" s="64">
        <v>3.01</v>
      </c>
      <c r="B21" s="68" t="s">
        <v>63</v>
      </c>
      <c r="C21" s="33" t="s">
        <v>89</v>
      </c>
      <c r="D21" s="71">
        <v>2</v>
      </c>
      <c r="E21" s="72" t="s">
        <v>83</v>
      </c>
      <c r="F21" s="71">
        <v>242</v>
      </c>
      <c r="G21" s="22"/>
      <c r="H21" s="22"/>
      <c r="I21" s="35" t="s">
        <v>36</v>
      </c>
      <c r="J21" s="17">
        <f t="shared" si="0"/>
        <v>1</v>
      </c>
      <c r="K21" s="18" t="s">
        <v>46</v>
      </c>
      <c r="L21" s="18" t="s">
        <v>6</v>
      </c>
      <c r="M21" s="38"/>
      <c r="N21" s="22"/>
      <c r="O21" s="22"/>
      <c r="P21" s="36"/>
      <c r="Q21" s="22"/>
      <c r="R21" s="22"/>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67">
        <f t="shared" si="1"/>
        <v>484</v>
      </c>
      <c r="BB21" s="56">
        <f t="shared" si="2"/>
        <v>484</v>
      </c>
      <c r="BC21" s="37" t="str">
        <f t="shared" si="3"/>
        <v>INR  Four Hundred &amp; Eighty Four  Only</v>
      </c>
      <c r="IE21" s="21">
        <v>3</v>
      </c>
      <c r="IF21" s="21" t="s">
        <v>41</v>
      </c>
      <c r="IG21" s="21" t="s">
        <v>42</v>
      </c>
      <c r="IH21" s="21">
        <v>10</v>
      </c>
      <c r="II21" s="21" t="s">
        <v>35</v>
      </c>
    </row>
    <row r="22" spans="1:243" s="20" customFormat="1" ht="15.75">
      <c r="A22" s="64">
        <v>3.02</v>
      </c>
      <c r="B22" s="68" t="s">
        <v>64</v>
      </c>
      <c r="C22" s="33" t="s">
        <v>90</v>
      </c>
      <c r="D22" s="71">
        <v>2</v>
      </c>
      <c r="E22" s="72" t="s">
        <v>83</v>
      </c>
      <c r="F22" s="71">
        <v>326</v>
      </c>
      <c r="G22" s="22"/>
      <c r="H22" s="22"/>
      <c r="I22" s="35" t="s">
        <v>36</v>
      </c>
      <c r="J22" s="17">
        <f t="shared" si="0"/>
        <v>1</v>
      </c>
      <c r="K22" s="18" t="s">
        <v>46</v>
      </c>
      <c r="L22" s="18" t="s">
        <v>6</v>
      </c>
      <c r="M22" s="38"/>
      <c r="N22" s="22"/>
      <c r="O22" s="22"/>
      <c r="P22" s="36"/>
      <c r="Q22" s="22"/>
      <c r="R22" s="22"/>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67">
        <f t="shared" si="1"/>
        <v>652</v>
      </c>
      <c r="BB22" s="56">
        <f t="shared" si="2"/>
        <v>652</v>
      </c>
      <c r="BC22" s="37" t="str">
        <f t="shared" si="3"/>
        <v>INR  Six Hundred &amp; Fifty Two  Only</v>
      </c>
      <c r="IE22" s="21">
        <v>1.01</v>
      </c>
      <c r="IF22" s="21" t="s">
        <v>37</v>
      </c>
      <c r="IG22" s="21" t="s">
        <v>33</v>
      </c>
      <c r="IH22" s="21">
        <v>123.223</v>
      </c>
      <c r="II22" s="21" t="s">
        <v>35</v>
      </c>
    </row>
    <row r="23" spans="1:243" s="20" customFormat="1" ht="94.5">
      <c r="A23" s="64">
        <v>4</v>
      </c>
      <c r="B23" s="65" t="s">
        <v>65</v>
      </c>
      <c r="C23" s="33" t="s">
        <v>91</v>
      </c>
      <c r="D23" s="34"/>
      <c r="E23" s="15"/>
      <c r="F23" s="35"/>
      <c r="G23" s="16"/>
      <c r="H23" s="16"/>
      <c r="I23" s="35"/>
      <c r="J23" s="17"/>
      <c r="K23" s="18"/>
      <c r="L23" s="18"/>
      <c r="M23" s="19"/>
      <c r="N23" s="22"/>
      <c r="O23" s="22"/>
      <c r="P23" s="36"/>
      <c r="Q23" s="22"/>
      <c r="R23" s="22"/>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66"/>
      <c r="BB23" s="55"/>
      <c r="BC23" s="37"/>
      <c r="IE23" s="21">
        <v>1.02</v>
      </c>
      <c r="IF23" s="21" t="s">
        <v>38</v>
      </c>
      <c r="IG23" s="21" t="s">
        <v>39</v>
      </c>
      <c r="IH23" s="21">
        <v>213</v>
      </c>
      <c r="II23" s="21" t="s">
        <v>35</v>
      </c>
    </row>
    <row r="24" spans="1:243" s="20" customFormat="1" ht="15.75">
      <c r="A24" s="64">
        <v>4.01</v>
      </c>
      <c r="B24" s="65" t="s">
        <v>66</v>
      </c>
      <c r="C24" s="33" t="s">
        <v>92</v>
      </c>
      <c r="D24" s="69">
        <v>2</v>
      </c>
      <c r="E24" s="70" t="s">
        <v>84</v>
      </c>
      <c r="F24" s="69">
        <v>221</v>
      </c>
      <c r="G24" s="22"/>
      <c r="H24" s="22"/>
      <c r="I24" s="35" t="s">
        <v>36</v>
      </c>
      <c r="J24" s="17">
        <f t="shared" si="0"/>
        <v>1</v>
      </c>
      <c r="K24" s="18" t="s">
        <v>46</v>
      </c>
      <c r="L24" s="18" t="s">
        <v>6</v>
      </c>
      <c r="M24" s="38"/>
      <c r="N24" s="22"/>
      <c r="O24" s="22"/>
      <c r="P24" s="36"/>
      <c r="Q24" s="22"/>
      <c r="R24" s="22"/>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67">
        <f t="shared" si="1"/>
        <v>442</v>
      </c>
      <c r="BB24" s="56">
        <f t="shared" si="2"/>
        <v>442</v>
      </c>
      <c r="BC24" s="37" t="str">
        <f t="shared" si="3"/>
        <v>INR  Four Hundred &amp; Forty Two  Only</v>
      </c>
      <c r="IE24" s="21">
        <v>2</v>
      </c>
      <c r="IF24" s="21" t="s">
        <v>32</v>
      </c>
      <c r="IG24" s="21" t="s">
        <v>40</v>
      </c>
      <c r="IH24" s="21">
        <v>10</v>
      </c>
      <c r="II24" s="21" t="s">
        <v>35</v>
      </c>
    </row>
    <row r="25" spans="1:243" s="20" customFormat="1" ht="28.5">
      <c r="A25" s="64">
        <v>4.02</v>
      </c>
      <c r="B25" s="65" t="s">
        <v>67</v>
      </c>
      <c r="C25" s="33" t="s">
        <v>93</v>
      </c>
      <c r="D25" s="69">
        <v>4</v>
      </c>
      <c r="E25" s="70" t="s">
        <v>84</v>
      </c>
      <c r="F25" s="69">
        <v>367</v>
      </c>
      <c r="G25" s="22"/>
      <c r="H25" s="22"/>
      <c r="I25" s="35" t="s">
        <v>36</v>
      </c>
      <c r="J25" s="17">
        <f>IF(I25="Less(-)",-1,1)</f>
        <v>1</v>
      </c>
      <c r="K25" s="18" t="s">
        <v>46</v>
      </c>
      <c r="L25" s="18" t="s">
        <v>6</v>
      </c>
      <c r="M25" s="38"/>
      <c r="N25" s="22"/>
      <c r="O25" s="22"/>
      <c r="P25" s="36"/>
      <c r="Q25" s="22"/>
      <c r="R25" s="22"/>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67">
        <f>total_amount_ba($B$2,$D$2,D25,F25,J25,K25,M25)</f>
        <v>1468</v>
      </c>
      <c r="BB25" s="56">
        <f t="shared" si="2"/>
        <v>1468</v>
      </c>
      <c r="BC25" s="37" t="str">
        <f t="shared" si="3"/>
        <v>INR  One Thousand Four Hundred &amp; Sixty Eight  Only</v>
      </c>
      <c r="IE25" s="21">
        <v>1.01</v>
      </c>
      <c r="IF25" s="21" t="s">
        <v>37</v>
      </c>
      <c r="IG25" s="21" t="s">
        <v>33</v>
      </c>
      <c r="IH25" s="21">
        <v>123.223</v>
      </c>
      <c r="II25" s="21" t="s">
        <v>35</v>
      </c>
    </row>
    <row r="26" spans="1:243" s="20" customFormat="1" ht="15.75">
      <c r="A26" s="64">
        <v>4.03</v>
      </c>
      <c r="B26" s="65" t="s">
        <v>68</v>
      </c>
      <c r="C26" s="33" t="s">
        <v>94</v>
      </c>
      <c r="D26" s="69">
        <v>2</v>
      </c>
      <c r="E26" s="70" t="s">
        <v>84</v>
      </c>
      <c r="F26" s="69">
        <v>365</v>
      </c>
      <c r="G26" s="22"/>
      <c r="H26" s="22"/>
      <c r="I26" s="35" t="s">
        <v>36</v>
      </c>
      <c r="J26" s="17">
        <f>IF(I26="Less(-)",-1,1)</f>
        <v>1</v>
      </c>
      <c r="K26" s="18" t="s">
        <v>46</v>
      </c>
      <c r="L26" s="18" t="s">
        <v>6</v>
      </c>
      <c r="M26" s="38"/>
      <c r="N26" s="22"/>
      <c r="O26" s="22"/>
      <c r="P26" s="36"/>
      <c r="Q26" s="22"/>
      <c r="R26" s="22"/>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67">
        <f>total_amount_ba($B$2,$D$2,D26,F26,J26,K26,M26)</f>
        <v>730</v>
      </c>
      <c r="BB26" s="56">
        <f t="shared" si="2"/>
        <v>730</v>
      </c>
      <c r="BC26" s="37" t="str">
        <f t="shared" si="3"/>
        <v>INR  Seven Hundred &amp; Thirty  Only</v>
      </c>
      <c r="IE26" s="21">
        <v>1.02</v>
      </c>
      <c r="IF26" s="21" t="s">
        <v>38</v>
      </c>
      <c r="IG26" s="21" t="s">
        <v>39</v>
      </c>
      <c r="IH26" s="21">
        <v>213</v>
      </c>
      <c r="II26" s="21" t="s">
        <v>35</v>
      </c>
    </row>
    <row r="27" spans="1:243" s="20" customFormat="1" ht="28.5">
      <c r="A27" s="64">
        <v>4.04</v>
      </c>
      <c r="B27" s="65" t="s">
        <v>69</v>
      </c>
      <c r="C27" s="33" t="s">
        <v>95</v>
      </c>
      <c r="D27" s="69">
        <v>4</v>
      </c>
      <c r="E27" s="70" t="s">
        <v>84</v>
      </c>
      <c r="F27" s="69">
        <v>466</v>
      </c>
      <c r="G27" s="22"/>
      <c r="H27" s="22"/>
      <c r="I27" s="35" t="s">
        <v>36</v>
      </c>
      <c r="J27" s="17">
        <f>IF(I27="Less(-)",-1,1)</f>
        <v>1</v>
      </c>
      <c r="K27" s="18" t="s">
        <v>46</v>
      </c>
      <c r="L27" s="18" t="s">
        <v>6</v>
      </c>
      <c r="M27" s="38"/>
      <c r="N27" s="22"/>
      <c r="O27" s="22"/>
      <c r="P27" s="36"/>
      <c r="Q27" s="22"/>
      <c r="R27" s="22"/>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67">
        <f>total_amount_ba($B$2,$D$2,D27,F27,J27,K27,M27)</f>
        <v>1864</v>
      </c>
      <c r="BB27" s="56">
        <f t="shared" si="2"/>
        <v>1864</v>
      </c>
      <c r="BC27" s="37" t="str">
        <f t="shared" si="3"/>
        <v>INR  One Thousand Eight Hundred &amp; Sixty Four  Only</v>
      </c>
      <c r="IE27" s="21">
        <v>2</v>
      </c>
      <c r="IF27" s="21" t="s">
        <v>32</v>
      </c>
      <c r="IG27" s="21" t="s">
        <v>40</v>
      </c>
      <c r="IH27" s="21">
        <v>10</v>
      </c>
      <c r="II27" s="21" t="s">
        <v>35</v>
      </c>
    </row>
    <row r="28" spans="1:243" s="20" customFormat="1" ht="47.25">
      <c r="A28" s="64">
        <v>5</v>
      </c>
      <c r="B28" s="68" t="s">
        <v>70</v>
      </c>
      <c r="C28" s="33" t="s">
        <v>96</v>
      </c>
      <c r="D28" s="34"/>
      <c r="E28" s="15"/>
      <c r="F28" s="35"/>
      <c r="G28" s="16"/>
      <c r="H28" s="16"/>
      <c r="I28" s="35"/>
      <c r="J28" s="17"/>
      <c r="K28" s="18"/>
      <c r="L28" s="18"/>
      <c r="M28" s="19"/>
      <c r="N28" s="22"/>
      <c r="O28" s="22"/>
      <c r="P28" s="36"/>
      <c r="Q28" s="22"/>
      <c r="R28" s="22"/>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66"/>
      <c r="BB28" s="55"/>
      <c r="BC28" s="37"/>
      <c r="IE28" s="21">
        <v>3</v>
      </c>
      <c r="IF28" s="21" t="s">
        <v>41</v>
      </c>
      <c r="IG28" s="21" t="s">
        <v>42</v>
      </c>
      <c r="IH28" s="21">
        <v>10</v>
      </c>
      <c r="II28" s="21" t="s">
        <v>35</v>
      </c>
    </row>
    <row r="29" spans="1:243" s="20" customFormat="1" ht="15.75">
      <c r="A29" s="64">
        <v>5.01</v>
      </c>
      <c r="B29" s="68" t="s">
        <v>71</v>
      </c>
      <c r="C29" s="33" t="s">
        <v>97</v>
      </c>
      <c r="D29" s="71">
        <v>24</v>
      </c>
      <c r="E29" s="72" t="s">
        <v>83</v>
      </c>
      <c r="F29" s="71">
        <v>26</v>
      </c>
      <c r="G29" s="22"/>
      <c r="H29" s="22"/>
      <c r="I29" s="35" t="s">
        <v>36</v>
      </c>
      <c r="J29" s="17">
        <f aca="true" t="shared" si="4" ref="J29:J38">IF(I29="Less(-)",-1,1)</f>
        <v>1</v>
      </c>
      <c r="K29" s="18" t="s">
        <v>46</v>
      </c>
      <c r="L29" s="18" t="s">
        <v>6</v>
      </c>
      <c r="M29" s="38"/>
      <c r="N29" s="22"/>
      <c r="O29" s="22"/>
      <c r="P29" s="36"/>
      <c r="Q29" s="22"/>
      <c r="R29" s="22"/>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67">
        <f aca="true" t="shared" si="5" ref="BA29:BA38">total_amount_ba($B$2,$D$2,D29,F29,J29,K29,M29)</f>
        <v>624</v>
      </c>
      <c r="BB29" s="56">
        <f aca="true" t="shared" si="6" ref="BB29:BB38">BA29+SUM(N29:AZ29)</f>
        <v>624</v>
      </c>
      <c r="BC29" s="37" t="str">
        <f>SpellNumber(L29,BB29)</f>
        <v>INR  Six Hundred &amp; Twenty Four  Only</v>
      </c>
      <c r="IE29" s="21">
        <v>1.02</v>
      </c>
      <c r="IF29" s="21" t="s">
        <v>38</v>
      </c>
      <c r="IG29" s="21" t="s">
        <v>39</v>
      </c>
      <c r="IH29" s="21">
        <v>213</v>
      </c>
      <c r="II29" s="21" t="s">
        <v>35</v>
      </c>
    </row>
    <row r="30" spans="1:243" s="20" customFormat="1" ht="110.25">
      <c r="A30" s="64">
        <v>6</v>
      </c>
      <c r="B30" s="68" t="s">
        <v>72</v>
      </c>
      <c r="C30" s="33" t="s">
        <v>98</v>
      </c>
      <c r="D30" s="34"/>
      <c r="E30" s="15"/>
      <c r="F30" s="35"/>
      <c r="G30" s="16"/>
      <c r="H30" s="16"/>
      <c r="I30" s="35"/>
      <c r="J30" s="17"/>
      <c r="K30" s="18"/>
      <c r="L30" s="18"/>
      <c r="M30" s="19"/>
      <c r="N30" s="22"/>
      <c r="O30" s="22"/>
      <c r="P30" s="36"/>
      <c r="Q30" s="22"/>
      <c r="R30" s="22"/>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66"/>
      <c r="BB30" s="55"/>
      <c r="BC30" s="37"/>
      <c r="IE30" s="21">
        <v>2</v>
      </c>
      <c r="IF30" s="21" t="s">
        <v>32</v>
      </c>
      <c r="IG30" s="21" t="s">
        <v>40</v>
      </c>
      <c r="IH30" s="21">
        <v>10</v>
      </c>
      <c r="II30" s="21" t="s">
        <v>35</v>
      </c>
    </row>
    <row r="31" spans="1:243" s="20" customFormat="1" ht="28.5">
      <c r="A31" s="64">
        <v>6.01</v>
      </c>
      <c r="B31" s="68" t="s">
        <v>73</v>
      </c>
      <c r="C31" s="33" t="s">
        <v>99</v>
      </c>
      <c r="D31" s="71">
        <v>2</v>
      </c>
      <c r="E31" s="72" t="s">
        <v>83</v>
      </c>
      <c r="F31" s="71">
        <v>2440</v>
      </c>
      <c r="G31" s="22"/>
      <c r="H31" s="22"/>
      <c r="I31" s="35" t="s">
        <v>36</v>
      </c>
      <c r="J31" s="17">
        <f t="shared" si="4"/>
        <v>1</v>
      </c>
      <c r="K31" s="18" t="s">
        <v>46</v>
      </c>
      <c r="L31" s="18" t="s">
        <v>6</v>
      </c>
      <c r="M31" s="38"/>
      <c r="N31" s="22"/>
      <c r="O31" s="22"/>
      <c r="P31" s="36"/>
      <c r="Q31" s="22"/>
      <c r="R31" s="22"/>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67">
        <f t="shared" si="5"/>
        <v>4880</v>
      </c>
      <c r="BB31" s="56">
        <f t="shared" si="6"/>
        <v>4880</v>
      </c>
      <c r="BC31" s="37" t="str">
        <f aca="true" t="shared" si="7" ref="BC31:BC38">SpellNumber(L31,BB31)</f>
        <v>INR  Four Thousand Eight Hundred &amp; Eighty  Only</v>
      </c>
      <c r="IE31" s="21">
        <v>3</v>
      </c>
      <c r="IF31" s="21" t="s">
        <v>41</v>
      </c>
      <c r="IG31" s="21" t="s">
        <v>42</v>
      </c>
      <c r="IH31" s="21">
        <v>10</v>
      </c>
      <c r="II31" s="21" t="s">
        <v>35</v>
      </c>
    </row>
    <row r="32" spans="1:243" s="20" customFormat="1" ht="47.25">
      <c r="A32" s="64">
        <v>7</v>
      </c>
      <c r="B32" s="68" t="s">
        <v>74</v>
      </c>
      <c r="C32" s="33" t="s">
        <v>100</v>
      </c>
      <c r="D32" s="71">
        <v>2</v>
      </c>
      <c r="E32" s="72" t="s">
        <v>83</v>
      </c>
      <c r="F32" s="71">
        <v>734</v>
      </c>
      <c r="G32" s="22"/>
      <c r="H32" s="22"/>
      <c r="I32" s="35" t="s">
        <v>36</v>
      </c>
      <c r="J32" s="17">
        <f t="shared" si="4"/>
        <v>1</v>
      </c>
      <c r="K32" s="18" t="s">
        <v>46</v>
      </c>
      <c r="L32" s="18" t="s">
        <v>6</v>
      </c>
      <c r="M32" s="38"/>
      <c r="N32" s="22"/>
      <c r="O32" s="22"/>
      <c r="P32" s="36"/>
      <c r="Q32" s="22"/>
      <c r="R32" s="22"/>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67">
        <f t="shared" si="5"/>
        <v>1468</v>
      </c>
      <c r="BB32" s="56">
        <f t="shared" si="6"/>
        <v>1468</v>
      </c>
      <c r="BC32" s="37" t="str">
        <f t="shared" si="7"/>
        <v>INR  One Thousand Four Hundred &amp; Sixty Eight  Only</v>
      </c>
      <c r="IE32" s="21">
        <v>1.01</v>
      </c>
      <c r="IF32" s="21" t="s">
        <v>37</v>
      </c>
      <c r="IG32" s="21" t="s">
        <v>33</v>
      </c>
      <c r="IH32" s="21">
        <v>123.223</v>
      </c>
      <c r="II32" s="21" t="s">
        <v>35</v>
      </c>
    </row>
    <row r="33" spans="1:243" s="20" customFormat="1" ht="47.25">
      <c r="A33" s="64">
        <v>8</v>
      </c>
      <c r="B33" s="68" t="s">
        <v>75</v>
      </c>
      <c r="C33" s="33" t="s">
        <v>101</v>
      </c>
      <c r="D33" s="34"/>
      <c r="E33" s="15"/>
      <c r="F33" s="35"/>
      <c r="G33" s="16"/>
      <c r="H33" s="16"/>
      <c r="I33" s="35"/>
      <c r="J33" s="17"/>
      <c r="K33" s="18"/>
      <c r="L33" s="18"/>
      <c r="M33" s="19"/>
      <c r="N33" s="22"/>
      <c r="O33" s="22"/>
      <c r="P33" s="36"/>
      <c r="Q33" s="22"/>
      <c r="R33" s="22"/>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66"/>
      <c r="BB33" s="55"/>
      <c r="BC33" s="37"/>
      <c r="IE33" s="21">
        <v>1.02</v>
      </c>
      <c r="IF33" s="21" t="s">
        <v>38</v>
      </c>
      <c r="IG33" s="21" t="s">
        <v>39</v>
      </c>
      <c r="IH33" s="21">
        <v>213</v>
      </c>
      <c r="II33" s="21" t="s">
        <v>35</v>
      </c>
    </row>
    <row r="34" spans="1:243" s="20" customFormat="1" ht="15.75">
      <c r="A34" s="64">
        <v>8.01</v>
      </c>
      <c r="B34" s="68" t="s">
        <v>76</v>
      </c>
      <c r="C34" s="33" t="s">
        <v>102</v>
      </c>
      <c r="D34" s="71">
        <v>1</v>
      </c>
      <c r="E34" s="72" t="s">
        <v>83</v>
      </c>
      <c r="F34" s="71">
        <v>915</v>
      </c>
      <c r="G34" s="22"/>
      <c r="H34" s="22"/>
      <c r="I34" s="35" t="s">
        <v>36</v>
      </c>
      <c r="J34" s="17">
        <f t="shared" si="4"/>
        <v>1</v>
      </c>
      <c r="K34" s="18" t="s">
        <v>46</v>
      </c>
      <c r="L34" s="18" t="s">
        <v>6</v>
      </c>
      <c r="M34" s="38"/>
      <c r="N34" s="22"/>
      <c r="O34" s="22"/>
      <c r="P34" s="36"/>
      <c r="Q34" s="22"/>
      <c r="R34" s="22"/>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67">
        <f t="shared" si="5"/>
        <v>915</v>
      </c>
      <c r="BB34" s="56">
        <f t="shared" si="6"/>
        <v>915</v>
      </c>
      <c r="BC34" s="37" t="str">
        <f t="shared" si="7"/>
        <v>INR  Nine Hundred &amp; Fifteen  Only</v>
      </c>
      <c r="IE34" s="21">
        <v>2</v>
      </c>
      <c r="IF34" s="21" t="s">
        <v>32</v>
      </c>
      <c r="IG34" s="21" t="s">
        <v>40</v>
      </c>
      <c r="IH34" s="21">
        <v>10</v>
      </c>
      <c r="II34" s="21" t="s">
        <v>35</v>
      </c>
    </row>
    <row r="35" spans="1:243" s="20" customFormat="1" ht="78.75">
      <c r="A35" s="64">
        <v>9</v>
      </c>
      <c r="B35" s="68" t="s">
        <v>77</v>
      </c>
      <c r="C35" s="33" t="s">
        <v>103</v>
      </c>
      <c r="D35" s="34"/>
      <c r="E35" s="15"/>
      <c r="F35" s="35"/>
      <c r="G35" s="16"/>
      <c r="H35" s="16"/>
      <c r="I35" s="35"/>
      <c r="J35" s="17"/>
      <c r="K35" s="18"/>
      <c r="L35" s="18"/>
      <c r="M35" s="19"/>
      <c r="N35" s="22"/>
      <c r="O35" s="22"/>
      <c r="P35" s="36"/>
      <c r="Q35" s="22"/>
      <c r="R35" s="22"/>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66"/>
      <c r="BB35" s="55"/>
      <c r="BC35" s="37"/>
      <c r="IE35" s="21">
        <v>3</v>
      </c>
      <c r="IF35" s="21" t="s">
        <v>41</v>
      </c>
      <c r="IG35" s="21" t="s">
        <v>42</v>
      </c>
      <c r="IH35" s="21">
        <v>10</v>
      </c>
      <c r="II35" s="21" t="s">
        <v>35</v>
      </c>
    </row>
    <row r="36" spans="1:243" s="20" customFormat="1" ht="28.5">
      <c r="A36" s="64">
        <v>9.01</v>
      </c>
      <c r="B36" s="68" t="s">
        <v>78</v>
      </c>
      <c r="C36" s="33" t="s">
        <v>104</v>
      </c>
      <c r="D36" s="71">
        <v>1</v>
      </c>
      <c r="E36" s="72" t="s">
        <v>83</v>
      </c>
      <c r="F36" s="71">
        <v>5726</v>
      </c>
      <c r="G36" s="22"/>
      <c r="H36" s="22"/>
      <c r="I36" s="35" t="s">
        <v>36</v>
      </c>
      <c r="J36" s="17">
        <f t="shared" si="4"/>
        <v>1</v>
      </c>
      <c r="K36" s="18" t="s">
        <v>46</v>
      </c>
      <c r="L36" s="18" t="s">
        <v>6</v>
      </c>
      <c r="M36" s="38"/>
      <c r="N36" s="22"/>
      <c r="O36" s="22"/>
      <c r="P36" s="36"/>
      <c r="Q36" s="22"/>
      <c r="R36" s="22"/>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67">
        <f t="shared" si="5"/>
        <v>5726</v>
      </c>
      <c r="BB36" s="56">
        <f t="shared" si="6"/>
        <v>5726</v>
      </c>
      <c r="BC36" s="37" t="str">
        <f t="shared" si="7"/>
        <v>INR  Five Thousand Seven Hundred &amp; Twenty Six  Only</v>
      </c>
      <c r="IE36" s="21">
        <v>1.01</v>
      </c>
      <c r="IF36" s="21" t="s">
        <v>37</v>
      </c>
      <c r="IG36" s="21" t="s">
        <v>33</v>
      </c>
      <c r="IH36" s="21">
        <v>123.223</v>
      </c>
      <c r="II36" s="21" t="s">
        <v>35</v>
      </c>
    </row>
    <row r="37" spans="1:243" s="20" customFormat="1" ht="47.25">
      <c r="A37" s="64">
        <v>10</v>
      </c>
      <c r="B37" s="68" t="s">
        <v>79</v>
      </c>
      <c r="C37" s="33" t="s">
        <v>105</v>
      </c>
      <c r="D37" s="71">
        <v>34</v>
      </c>
      <c r="E37" s="72" t="s">
        <v>85</v>
      </c>
      <c r="F37" s="71">
        <v>1441</v>
      </c>
      <c r="G37" s="22"/>
      <c r="H37" s="22"/>
      <c r="I37" s="35" t="s">
        <v>36</v>
      </c>
      <c r="J37" s="17">
        <f t="shared" si="4"/>
        <v>1</v>
      </c>
      <c r="K37" s="18" t="s">
        <v>46</v>
      </c>
      <c r="L37" s="18" t="s">
        <v>6</v>
      </c>
      <c r="M37" s="38"/>
      <c r="N37" s="22"/>
      <c r="O37" s="22"/>
      <c r="P37" s="36"/>
      <c r="Q37" s="22"/>
      <c r="R37" s="22"/>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67">
        <f t="shared" si="5"/>
        <v>48994</v>
      </c>
      <c r="BB37" s="56">
        <f t="shared" si="6"/>
        <v>48994</v>
      </c>
      <c r="BC37" s="37" t="str">
        <f t="shared" si="7"/>
        <v>INR  Forty Eight Thousand Nine Hundred &amp; Ninety Four  Only</v>
      </c>
      <c r="IE37" s="21">
        <v>1.02</v>
      </c>
      <c r="IF37" s="21" t="s">
        <v>38</v>
      </c>
      <c r="IG37" s="21" t="s">
        <v>39</v>
      </c>
      <c r="IH37" s="21">
        <v>213</v>
      </c>
      <c r="II37" s="21" t="s">
        <v>35</v>
      </c>
    </row>
    <row r="38" spans="1:243" s="20" customFormat="1" ht="94.5">
      <c r="A38" s="64">
        <v>11</v>
      </c>
      <c r="B38" s="65" t="s">
        <v>80</v>
      </c>
      <c r="C38" s="33" t="s">
        <v>106</v>
      </c>
      <c r="D38" s="69">
        <v>18</v>
      </c>
      <c r="E38" s="70" t="s">
        <v>81</v>
      </c>
      <c r="F38" s="69">
        <v>1900</v>
      </c>
      <c r="G38" s="22"/>
      <c r="H38" s="22"/>
      <c r="I38" s="35" t="s">
        <v>36</v>
      </c>
      <c r="J38" s="17">
        <f t="shared" si="4"/>
        <v>1</v>
      </c>
      <c r="K38" s="18" t="s">
        <v>46</v>
      </c>
      <c r="L38" s="18" t="s">
        <v>6</v>
      </c>
      <c r="M38" s="38"/>
      <c r="N38" s="22"/>
      <c r="O38" s="22"/>
      <c r="P38" s="36"/>
      <c r="Q38" s="22"/>
      <c r="R38" s="22"/>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67">
        <f t="shared" si="5"/>
        <v>34200</v>
      </c>
      <c r="BB38" s="56">
        <f t="shared" si="6"/>
        <v>34200</v>
      </c>
      <c r="BC38" s="37" t="str">
        <f t="shared" si="7"/>
        <v>INR  Thirty Four Thousand Two Hundred    Only</v>
      </c>
      <c r="IE38" s="21">
        <v>2</v>
      </c>
      <c r="IF38" s="21" t="s">
        <v>32</v>
      </c>
      <c r="IG38" s="21" t="s">
        <v>40</v>
      </c>
      <c r="IH38" s="21">
        <v>10</v>
      </c>
      <c r="II38" s="21" t="s">
        <v>35</v>
      </c>
    </row>
    <row r="39" spans="1:243" s="20" customFormat="1" ht="34.5" customHeight="1">
      <c r="A39" s="57" t="s">
        <v>44</v>
      </c>
      <c r="B39" s="58"/>
      <c r="C39" s="59"/>
      <c r="D39" s="60"/>
      <c r="E39" s="60"/>
      <c r="F39" s="60"/>
      <c r="G39" s="60"/>
      <c r="H39" s="61"/>
      <c r="I39" s="61"/>
      <c r="J39" s="61"/>
      <c r="K39" s="61"/>
      <c r="L39" s="62"/>
      <c r="BA39" s="63">
        <f>SUM(BA13:BA38)</f>
        <v>160021</v>
      </c>
      <c r="BB39" s="53">
        <f>SUM(BB13:BB38)</f>
        <v>160021</v>
      </c>
      <c r="BC39" s="37" t="str">
        <f>SpellNumber($E$2,BB39)</f>
        <v>INR  One Lakh Sixty Thousand  &amp;Twenty One  Only</v>
      </c>
      <c r="IE39" s="21">
        <v>4</v>
      </c>
      <c r="IF39" s="21" t="s">
        <v>38</v>
      </c>
      <c r="IG39" s="21" t="s">
        <v>43</v>
      </c>
      <c r="IH39" s="21">
        <v>10</v>
      </c>
      <c r="II39" s="21" t="s">
        <v>35</v>
      </c>
    </row>
    <row r="40" spans="1:243" s="25" customFormat="1" ht="33.75" customHeight="1">
      <c r="A40" s="41" t="s">
        <v>48</v>
      </c>
      <c r="B40" s="42"/>
      <c r="C40" s="23"/>
      <c r="D40" s="43"/>
      <c r="E40" s="44" t="s">
        <v>54</v>
      </c>
      <c r="F40" s="51"/>
      <c r="G40" s="45"/>
      <c r="H40" s="24"/>
      <c r="I40" s="24"/>
      <c r="J40" s="24"/>
      <c r="K40" s="46"/>
      <c r="L40" s="47"/>
      <c r="M40" s="48"/>
      <c r="O40" s="20"/>
      <c r="P40" s="20"/>
      <c r="Q40" s="20"/>
      <c r="R40" s="20"/>
      <c r="S40" s="20"/>
      <c r="BA40" s="50">
        <f>IF(ISBLANK(F40),0,IF(E40="Excess (+)",ROUND(BA39+(BA39*F40),2),IF(E40="Less (-)",ROUND(BA39+(BA39*F40*(-1)),2),IF(E40="At Par",BA39,0))))</f>
        <v>0</v>
      </c>
      <c r="BB40" s="52">
        <f>ROUND(BA40,0)</f>
        <v>0</v>
      </c>
      <c r="BC40" s="37" t="str">
        <f>SpellNumber($E$2,BA40)</f>
        <v>INR Zero Only</v>
      </c>
      <c r="IE40" s="26"/>
      <c r="IF40" s="26"/>
      <c r="IG40" s="26"/>
      <c r="IH40" s="26"/>
      <c r="II40" s="26"/>
    </row>
    <row r="41" spans="1:243" s="25" customFormat="1" ht="41.25" customHeight="1">
      <c r="A41" s="40" t="s">
        <v>47</v>
      </c>
      <c r="B41" s="40"/>
      <c r="C41" s="76" t="str">
        <f>SpellNumber($E$2,BA40)</f>
        <v>INR Zero Only</v>
      </c>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8"/>
      <c r="IE41" s="26"/>
      <c r="IF41" s="26"/>
      <c r="IG41" s="26"/>
      <c r="IH41" s="26"/>
      <c r="II41" s="26"/>
    </row>
    <row r="42" spans="3:243" s="12" customFormat="1" ht="15">
      <c r="C42" s="27"/>
      <c r="D42" s="27"/>
      <c r="E42" s="27"/>
      <c r="F42" s="27"/>
      <c r="G42" s="27"/>
      <c r="H42" s="27"/>
      <c r="I42" s="27"/>
      <c r="J42" s="27"/>
      <c r="K42" s="27"/>
      <c r="L42" s="27"/>
      <c r="M42" s="27"/>
      <c r="O42" s="27"/>
      <c r="BA42" s="27"/>
      <c r="BC42" s="27"/>
      <c r="IE42" s="13"/>
      <c r="IF42" s="13"/>
      <c r="IG42" s="13"/>
      <c r="IH42" s="13"/>
      <c r="II42" s="13"/>
    </row>
  </sheetData>
  <sheetProtection password="EEC8" sheet="1" selectLockedCells="1"/>
  <mergeCells count="8">
    <mergeCell ref="A9:BC9"/>
    <mergeCell ref="C41:BC41"/>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0">
      <formula1>IF(E40="Select",-1,IF(E40="At Par",0,0))</formula1>
      <formula2>IF(E40="Select",-1,IF(E40="At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0">
      <formula1>0</formula1>
      <formula2>IF(E40&lt;&gt;"Select",99.9,0)</formula2>
    </dataValidation>
    <dataValidation type="list" allowBlank="1" showInputMessage="1" showErrorMessage="1" sqref="L32 L33 L34 L35 L36 L37 L13 L14 L15 L16 L17 L18 L19 L20 L21 L22 L23 L24 L25 L26 L27 L28 L29 L30 L31 L38">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3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6 M18:M19 M21:M22 M24:M27 M29 M31:M32 M34 M36:M38">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0">
      <formula1>0</formula1>
      <formula2>99.9</formula2>
    </dataValidation>
    <dataValidation type="list" allowBlank="1" showInputMessage="1" showErrorMessage="1" sqref="C2">
      <formula1>"Normal, SingleWindow, Alternate"</formula1>
    </dataValidation>
    <dataValidation type="list" allowBlank="1" showInputMessage="1" showErrorMessage="1" sqref="E40">
      <formula1>"Select, Excess (+), Less (-)"</formula1>
    </dataValidation>
    <dataValidation type="decimal" allowBlank="1" showInputMessage="1" showErrorMessage="1" promptTitle="Quantity" prompt="Please enter the Quantity for this item. " errorTitle="Invalid Entry" error="Only Numeric Values are allowed. " sqref="D13 F13 D17 F17 D20 F20 D23 F23 D28 F28 D30 F30 D33 F33 D35 F35">
      <formula1>0</formula1>
      <formula2>999999999999999</formula2>
    </dataValidation>
    <dataValidation allowBlank="1" showInputMessage="1" showErrorMessage="1" promptTitle="Units" prompt="Please enter Units in text" sqref="E13 E17 E20 E23 E28 E30 E33 E35"/>
    <dataValidation type="decimal" allowBlank="1" showInputMessage="1" showErrorMessage="1" promptTitle="Rate Entry" prompt="Please enter the Inspection Charges in Rupees for this item. " errorTitle="Invaid Entry" error="Only Numeric Values are allowed. " sqref="Q13:Q3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8">
      <formula1>0</formula1>
      <formula2>999999999999999</formula2>
    </dataValidation>
    <dataValidation allowBlank="1" showInputMessage="1" showErrorMessage="1" promptTitle="Itemcode/Make" prompt="Please enter text" sqref="C13:C38"/>
    <dataValidation type="list" showInputMessage="1" showErrorMessage="1" sqref="I13:I38">
      <formula1>"Excess(+), Less(-)"</formula1>
    </dataValidation>
    <dataValidation allowBlank="1" showInputMessage="1" showErrorMessage="1" promptTitle="Addition / Deduction" prompt="Please Choose the correct One" sqref="J13:J38"/>
    <dataValidation type="list" allowBlank="1" showInputMessage="1" showErrorMessage="1" sqref="K13:K38">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2022-08-04T10:22:17Z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