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'BoQ1'!$A$1:$BC$48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<sst xmlns="http://schemas.openxmlformats.org/spreadsheetml/2006/main" count="318" uniqueCount="117">
  <si>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</si>
  <si>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</si>
  <si>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</si>
  <si>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</si>
  <si>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</si>
  <si>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</si>
  <si>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</si>
  <si>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</si>
  <si>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</si>
  <si>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</si>
  <si>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</si>
  <si>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</si>
  <si>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</si>
  <si>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</si>
  <si>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</si>
  <si>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</si>
  <si>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</si>
  <si>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</si>
  <si>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</si>
  <si>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</si>
  <si>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</si>
  <si>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</si>
  <si>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</si>
  <si>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</si>
  <si>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</si>
  <si>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</si>
  <si>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</si>
  <si>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</si>
  <si>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</si>
  <si>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</si>
  <si>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</si>
  <si>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</si>
  <si>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</si>
  <si>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</si>
  <si>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</si>
  <si>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</si>
  <si>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</si>
  <si>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</si>
  <si>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</si>
  <si>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</si>
  <si>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</si>
  <si>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</si>
  <si>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</si>
  <si>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</si>
  <si>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</si>
  <si>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</si>
  <si>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</si>
  <si>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</si>
  <si>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</si>
  <si>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</si>
  <si>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</si>
  <si>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</si>
  <si>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</si>
  <si>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</si>
  <si>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</si>
  <si>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Supplying and fixing testing, connecting and commissioning of 16 gauge powder coated LT Panel out door mountable (IP-65),  lockable door, of suitable  complete with bus bars , Ampmeter, Ampmeter selector switch , voltmeter , Voltmeter selector switch ,Digital meter, indicating lamps, CT's , Interconnection with suitable capacity aluminium strips / rods, connection of incoming and outgoing cables with thimbles , stove enamelled painted and having following incoming and outgoing  MCCB, switch MBC with complete all as required.</t>
  </si>
  <si>
    <t>Main LT Distribution Panel</t>
  </si>
  <si>
    <t>INCOMING:</t>
  </si>
  <si>
    <r>
      <rPr>
        <b/>
        <sz val="12"/>
        <rFont val="Times New Roman"/>
        <family val="1"/>
      </rPr>
      <t xml:space="preserve">1 Nos. of </t>
    </r>
    <r>
      <rPr>
        <sz val="11"/>
        <rFont val="Times New Roman"/>
        <family val="1"/>
      </rPr>
      <t xml:space="preserve"> 400 A 415V, 4 Pole MCCB 50kA MP Based Release (O/C &amp;S/C protection), with Rotary Operated Handle Mechanism, Pole spreader for MCCB 400A, 1 nos. Digital type Multifunction Meter, Digital type Voltmeter CL-1.0 with selector switch.1 nos. Digital type Ammeter CL-1.0 with selector switch with CT's 400/5A CL-1.0, 15VA Cast Resin for metering, ON, OFF &amp; RYB phase indicating lamps , 6 no. 5A SP MCB 10 kA for Cont. Ckt. complete as reqiured.</t>
    </r>
  </si>
  <si>
    <t xml:space="preserve">BUSBARS: </t>
  </si>
  <si>
    <r>
      <rPr>
        <b/>
        <sz val="12"/>
        <rFont val="Times New Roman"/>
        <family val="1"/>
      </rPr>
      <t>1 Set.</t>
    </r>
    <r>
      <rPr>
        <sz val="11"/>
        <rFont val="Times New Roman"/>
        <family val="1"/>
      </rPr>
      <t xml:space="preserve"> 400A 50Hz four pole AL. Busbar.</t>
    </r>
  </si>
  <si>
    <t>OUTGOING:</t>
  </si>
  <si>
    <r>
      <rPr>
        <b/>
        <sz val="11"/>
        <rFont val="Arial"/>
        <family val="2"/>
      </rPr>
      <t>2 Nos. 200A</t>
    </r>
    <r>
      <rPr>
        <sz val="11"/>
        <rFont val="Arial"/>
        <family val="2"/>
      </rPr>
      <t xml:space="preserve"> 415V, FP MCCB of 36kA   with TM Based Release (O/C &amp;S/C protection), 2 no. Rotary Operated Handle Mechanism, 2 no. 4 Pole spreader for MCCB 200A  with Digital type Multifunction Meter at each outgoing etc complete as required.</t>
    </r>
  </si>
  <si>
    <r>
      <rPr>
        <b/>
        <sz val="11"/>
        <rFont val="Arial"/>
        <family val="2"/>
      </rPr>
      <t>2 Nos. 100A</t>
    </r>
    <r>
      <rPr>
        <sz val="11"/>
        <rFont val="Arial"/>
        <family val="2"/>
      </rPr>
      <t xml:space="preserve"> 415V, FP MCCB of 25kA   with TM Based Release (O/C &amp;S/C protection), 2 no. Rotary Operated Handle Mechanism, 2 no. 4 Pole spreader for MCCB 100A  with Digital type Multifunction Meter at each outgoing etc complete as required.</t>
    </r>
  </si>
  <si>
    <t xml:space="preserve">Cost of LT panel  </t>
  </si>
  <si>
    <t>Supply of one no.  XLPE cable aluminum conductor steel armoured power cable of 1.1kV grade of size  3-1/2x 300 sq.mm. complete as required and as instructed by Engineer in charge.</t>
  </si>
  <si>
    <t>Supplying and installing following size of perforated painted with powder coating M.S. cable trays with perforation not more than 17.5%, in convenient sections, joined with connectors, suspended from the ceiling with M.S. suspenders including bolts &amp; nuts, painting suspenders etc as required.</t>
  </si>
  <si>
    <t>300 mm width X 50 mm depth X 1.6 mm thickness</t>
  </si>
  <si>
    <t>Supplying and installing following size of perforated painted with powder coating M.S. cable trays bends with perforation not more than 17.5%,, joined with connectors, suspended from the ceiling with M.S. suspenders including bolts &amp; nuts, painting suspenders etc as required.</t>
  </si>
  <si>
    <t xml:space="preserve">Supplying and laying 25 mm X 5 mm G.I strip at 0.50 metre below ground as strip earth electrode, including connection/ terminating with G.I. nut, bolt, spring, washer etc. as required. </t>
  </si>
  <si>
    <t>Laying of one number PVC insulated and PVC sheathed / XLPE power cable of 1.1 KV grade of following size direct in ground including excavation, sand cushioning, protective covering and refilling the trench etc as required.</t>
  </si>
  <si>
    <t>Above 185 sq. mm and upto 400 sq. mm</t>
  </si>
  <si>
    <t>Laying of  one  number  additional  PVC  insulated  and  PVC sheathed / XLPE power cable of 1.1 KV grade of following size direct in ground in the same trench in one tier horizontal formation including excavation, sand cushioning, protective covering and refilling the trench etc as required.</t>
  </si>
  <si>
    <t>Laying of one number PVC insulated and PVC sheathed / XLPE power cable of 1.1 KV grade of following size in the existing RCC/  HUME/ METAL pipe as required.</t>
  </si>
  <si>
    <t>Laying of one number PVC insulated and PVC sheathed / XLPE power cable of 1.1 KV grade of following size in the existing masonry open duct as required.</t>
  </si>
  <si>
    <t>Laying and  fixing  of  one  number  PVC  insulated  and  PVC sheathed / XLPE power cable of 1.1 KV grade of following size on wall surface as required.</t>
  </si>
  <si>
    <t>Laying and  fixing  of  one  number  PVC  insulated  and  PVC sheathed / XLPE power cable of 1.1 KV grade of following size on cable tray as required.</t>
  </si>
  <si>
    <t>Supplying and fixing cable route marker with 10 cm X 10 cm X 5 mm thick G.I. plate with inscription there on, bolted /welded to 35 mm X 35 mm X 6 mm angle iron, 60 cm long and fixing the same in ground as required.</t>
  </si>
  <si>
    <t>Supplying and making end termination with brass compression gland and aluminium lugs for following size of PVC insulated and PVC sheathed / XLPE aluminium conductor cable of 1.1 KV grade as required.</t>
  </si>
  <si>
    <t>3½ X 300 sq. mm (70mm)</t>
  </si>
  <si>
    <t xml:space="preserve">Providing, laying and fixing following dia G.I. pipe (medium class) in ground complete with G.I. fittings including trenching (75 cm deep) and re-filling etc as required </t>
  </si>
  <si>
    <t>100 mm dia</t>
  </si>
  <si>
    <t>Each</t>
  </si>
  <si>
    <t>Mtr.</t>
  </si>
  <si>
    <t>each</t>
  </si>
  <si>
    <t>Nos.</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</si>
  <si>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</si>
  <si>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</si>
  <si>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</si>
  <si>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</si>
  <si>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</si>
  <si>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</si>
  <si>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</si>
  <si>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</si>
  <si>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</si>
  <si>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</si>
  <si>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</si>
  <si>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</si>
  <si>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</si>
  <si>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</si>
  <si>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</si>
  <si>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</si>
  <si>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</si>
  <si>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</si>
  <si>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</si>
  <si>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</si>
  <si>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</si>
  <si>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</si>
  <si>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</si>
  <si>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</si>
  <si>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</si>
  <si>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</si>
  <si>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</si>
  <si>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</si>
  <si>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Name of Work: Providing DG power supply including emergency lighting distribution panel &amp; other associated works in the Centre for Engineering &amp; Medicine (CEM) building in the campus.</t>
  </si>
  <si>
    <t>Tender Inviting Authority: Executive Engineer (Elect.)</t>
  </si>
  <si>
    <t>Contract No:      38/Elect/2022/370                 Dated: 19.12.2022</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</si>
</sst>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0"/>
      <color indexed="8"/>
      <name val="Courier New"/>
      <family val="3"/>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0"/>
      <color rgb="FF000000"/>
      <name val="Courier New"/>
      <family val="3"/>
    </font>
    <font>
      <sz val="11"/>
      <color theme="1"/>
      <name val="Arial"/>
      <family val="2"/>
    </font>
    <font>
      <sz val="11"/>
      <color rgb="FF000000"/>
      <name val="Arial"/>
      <family val="2"/>
    </font>
    <font>
      <b/>
      <u val="single"/>
      <sz val="16"/>
      <color rgb="FFFF0000"/>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6">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5"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8"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8" fillId="0" borderId="10" xfId="59" applyNumberFormat="1" applyFont="1" applyFill="1" applyBorder="1" applyAlignment="1">
      <alignment horizontal="center" vertical="top" wrapText="1"/>
      <protection/>
    </xf>
    <xf numFmtId="0" fontId="3" fillId="0" borderId="11" xfId="57" applyNumberFormat="1" applyFont="1" applyFill="1" applyBorder="1" applyAlignment="1">
      <alignment horizontal="center" vertical="top"/>
      <protection/>
    </xf>
    <xf numFmtId="2" fontId="3" fillId="0" borderId="11" xfId="59" applyNumberFormat="1" applyFont="1" applyFill="1" applyBorder="1" applyAlignment="1">
      <alignment horizontal="center" vertical="top"/>
      <protection/>
    </xf>
    <xf numFmtId="0" fontId="72" fillId="0" borderId="11" xfId="59" applyNumberFormat="1" applyFont="1" applyFill="1" applyBorder="1" applyAlignment="1">
      <alignment horizontal="left" vertical="top" wrapText="1" readingOrder="1"/>
      <protection/>
    </xf>
    <xf numFmtId="0" fontId="3" fillId="0" borderId="11" xfId="0" applyFont="1" applyFill="1" applyBorder="1" applyAlignment="1">
      <alignment horizontal="justify" vertical="top" wrapText="1"/>
    </xf>
    <xf numFmtId="0" fontId="2" fillId="0" borderId="11" xfId="0" applyFont="1" applyFill="1" applyBorder="1" applyAlignment="1">
      <alignment horizontal="justify" vertical="top" wrapText="1"/>
    </xf>
    <xf numFmtId="0" fontId="2" fillId="0" borderId="20" xfId="0" applyFont="1" applyFill="1" applyBorder="1" applyAlignment="1">
      <alignment horizontal="justify" vertical="top" wrapText="1"/>
    </xf>
    <xf numFmtId="0" fontId="17" fillId="0" borderId="0" xfId="0" applyFont="1" applyFill="1" applyAlignment="1">
      <alignment horizontal="justify" vertical="top" wrapText="1"/>
    </xf>
    <xf numFmtId="0" fontId="18" fillId="0" borderId="11" xfId="0" applyFont="1" applyFill="1" applyBorder="1" applyAlignment="1">
      <alignment horizontal="justify" vertical="top" wrapText="1"/>
    </xf>
    <xf numFmtId="0" fontId="17" fillId="0" borderId="11"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0" xfId="0" applyFont="1" applyFill="1" applyBorder="1" applyAlignment="1">
      <alignment horizontal="justify" vertical="top"/>
    </xf>
    <xf numFmtId="0" fontId="73" fillId="0" borderId="11" xfId="0" applyFont="1" applyFill="1" applyBorder="1" applyAlignment="1">
      <alignment horizontal="justify" vertical="top" wrapText="1"/>
    </xf>
    <xf numFmtId="0" fontId="73" fillId="0" borderId="0" xfId="0" applyFont="1" applyFill="1" applyAlignment="1">
      <alignment vertical="top"/>
    </xf>
    <xf numFmtId="0" fontId="74" fillId="0" borderId="11" xfId="0" applyFont="1" applyFill="1" applyBorder="1" applyAlignment="1">
      <alignment horizontal="justify" vertical="top" wrapText="1"/>
    </xf>
    <xf numFmtId="0" fontId="73" fillId="0" borderId="11" xfId="0" applyFont="1" applyFill="1" applyBorder="1" applyAlignment="1">
      <alignment vertical="top"/>
    </xf>
    <xf numFmtId="0" fontId="73" fillId="0" borderId="11" xfId="0" applyFont="1" applyFill="1" applyBorder="1" applyAlignment="1">
      <alignment horizontal="justify" vertical="top"/>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4"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49"/>
  <sheetViews>
    <sheetView showGridLines="0" showZeros="0" zoomScale="75" zoomScaleNormal="75" zoomScalePageLayoutView="0" workbookViewId="0" topLeftCell="A14">
      <selection activeCell="D47" sqref="D47"/>
    </sheetView>
  </sheetViews>
  <sheetFormatPr defaultColWidth="9.140625" defaultRowHeight="15"/>
  <cols>
    <col min="1" max="1" width="14.8515625" style="28" customWidth="1"/>
    <col min="2" max="2" width="44.57421875" style="28" customWidth="1"/>
    <col min="3" max="3" width="16.14062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7"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89" t="str">
        <f>B2&amp;" BoQ"</f>
        <v>Percentage BoQ</v>
      </c>
      <c r="B1" s="89"/>
      <c r="C1" s="89"/>
      <c r="D1" s="89"/>
      <c r="E1" s="89"/>
      <c r="F1" s="89"/>
      <c r="G1" s="89"/>
      <c r="H1" s="89"/>
      <c r="I1" s="89"/>
      <c r="J1" s="89"/>
      <c r="K1" s="89"/>
      <c r="L1" s="89"/>
      <c r="O1" s="2"/>
      <c r="P1" s="2"/>
      <c r="Q1" s="3"/>
      <c r="IE1" s="3"/>
      <c r="IF1" s="3"/>
      <c r="IG1" s="3"/>
      <c r="IH1" s="3"/>
      <c r="II1" s="3"/>
    </row>
    <row r="2" spans="1:17" s="1" customFormat="1" ht="25.5" customHeight="1" hidden="1">
      <c r="A2" s="30" t="s">
        <v>3</v>
      </c>
      <c r="B2" s="30" t="s">
        <v>45</v>
      </c>
      <c r="C2" s="30" t="s">
        <v>4</v>
      </c>
      <c r="D2" s="30" t="s">
        <v>5</v>
      </c>
      <c r="E2" s="30"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90" t="s">
        <v>115</v>
      </c>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IE4" s="6"/>
      <c r="IF4" s="6"/>
      <c r="IG4" s="6"/>
      <c r="IH4" s="6"/>
      <c r="II4" s="6"/>
    </row>
    <row r="5" spans="1:243" s="5" customFormat="1" ht="30.75" customHeight="1">
      <c r="A5" s="90" t="s">
        <v>114</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75" customHeight="1">
      <c r="A6" s="90" t="s">
        <v>116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1" t="s">
        <v>7</v>
      </c>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IE7" s="6"/>
      <c r="IF7" s="6"/>
      <c r="IG7" s="6"/>
      <c r="IH7" s="6"/>
      <c r="II7" s="6"/>
    </row>
    <row r="8" spans="1:243" s="7" customFormat="1" ht="58.5" customHeight="1">
      <c r="A8" s="31" t="s">
        <v>51</v>
      </c>
      <c r="B8" s="92"/>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4"/>
      <c r="IE8" s="8"/>
      <c r="IF8" s="8"/>
      <c r="IG8" s="8"/>
      <c r="IH8" s="8"/>
      <c r="II8" s="8"/>
    </row>
    <row r="9" spans="1:243" s="9" customFormat="1" ht="61.5" customHeight="1">
      <c r="A9" s="83" t="s">
        <v>8</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6" t="s">
        <v>52</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199.5">
      <c r="A13" s="34">
        <v>1</v>
      </c>
      <c r="B13" s="70" t="s">
        <v>55</v>
      </c>
      <c r="C13" s="69" t="s">
        <v>33</v>
      </c>
      <c r="D13" s="35"/>
      <c r="E13" s="15"/>
      <c r="F13" s="36"/>
      <c r="G13" s="16"/>
      <c r="H13" s="16"/>
      <c r="I13" s="36"/>
      <c r="J13" s="17"/>
      <c r="K13" s="18"/>
      <c r="L13" s="18"/>
      <c r="M13" s="19"/>
      <c r="N13" s="20"/>
      <c r="O13" s="20"/>
      <c r="P13" s="37"/>
      <c r="Q13" s="20"/>
      <c r="R13" s="20"/>
      <c r="S13" s="37"/>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9"/>
      <c r="BB13" s="40"/>
      <c r="BC13" s="41"/>
      <c r="IE13" s="22">
        <v>1</v>
      </c>
      <c r="IF13" s="22" t="s">
        <v>32</v>
      </c>
      <c r="IG13" s="22" t="s">
        <v>33</v>
      </c>
      <c r="IH13" s="22">
        <v>10</v>
      </c>
      <c r="II13" s="22" t="s">
        <v>34</v>
      </c>
    </row>
    <row r="14" spans="1:243" s="21" customFormat="1" ht="15">
      <c r="A14" s="34">
        <v>1.1</v>
      </c>
      <c r="B14" s="71" t="s">
        <v>56</v>
      </c>
      <c r="C14" s="69" t="s">
        <v>39</v>
      </c>
      <c r="D14" s="35"/>
      <c r="E14" s="15"/>
      <c r="F14" s="36"/>
      <c r="G14" s="16"/>
      <c r="H14" s="16"/>
      <c r="I14" s="36"/>
      <c r="J14" s="17"/>
      <c r="K14" s="18"/>
      <c r="L14" s="18"/>
      <c r="M14" s="19"/>
      <c r="N14" s="20"/>
      <c r="O14" s="20"/>
      <c r="P14" s="37"/>
      <c r="Q14" s="20"/>
      <c r="R14" s="20"/>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9"/>
      <c r="BB14" s="40"/>
      <c r="BC14" s="41"/>
      <c r="IE14" s="22">
        <v>1.01</v>
      </c>
      <c r="IF14" s="22" t="s">
        <v>37</v>
      </c>
      <c r="IG14" s="22" t="s">
        <v>33</v>
      </c>
      <c r="IH14" s="22">
        <v>123.223</v>
      </c>
      <c r="II14" s="22" t="s">
        <v>35</v>
      </c>
    </row>
    <row r="15" spans="1:243" s="21" customFormat="1" ht="15">
      <c r="A15" s="34">
        <v>1.2</v>
      </c>
      <c r="B15" s="72" t="s">
        <v>57</v>
      </c>
      <c r="C15" s="69" t="s">
        <v>40</v>
      </c>
      <c r="D15" s="35"/>
      <c r="E15" s="15"/>
      <c r="F15" s="36"/>
      <c r="G15" s="16"/>
      <c r="H15" s="16"/>
      <c r="I15" s="36"/>
      <c r="J15" s="17"/>
      <c r="K15" s="18"/>
      <c r="L15" s="18"/>
      <c r="M15" s="19"/>
      <c r="N15" s="20"/>
      <c r="O15" s="20"/>
      <c r="P15" s="37"/>
      <c r="Q15" s="20"/>
      <c r="R15" s="20"/>
      <c r="S15" s="37"/>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9"/>
      <c r="BB15" s="40"/>
      <c r="BC15" s="41"/>
      <c r="IE15" s="22">
        <v>1.02</v>
      </c>
      <c r="IF15" s="22" t="s">
        <v>38</v>
      </c>
      <c r="IG15" s="22" t="s">
        <v>39</v>
      </c>
      <c r="IH15" s="22">
        <v>213</v>
      </c>
      <c r="II15" s="22" t="s">
        <v>35</v>
      </c>
    </row>
    <row r="16" spans="1:243" s="21" customFormat="1" ht="189">
      <c r="A16" s="34">
        <v>1.3</v>
      </c>
      <c r="B16" s="73" t="s">
        <v>58</v>
      </c>
      <c r="C16" s="69" t="s">
        <v>42</v>
      </c>
      <c r="D16" s="35"/>
      <c r="E16" s="15"/>
      <c r="F16" s="36"/>
      <c r="G16" s="16"/>
      <c r="H16" s="16"/>
      <c r="I16" s="36"/>
      <c r="J16" s="17"/>
      <c r="K16" s="18"/>
      <c r="L16" s="18"/>
      <c r="M16" s="19"/>
      <c r="N16" s="20"/>
      <c r="O16" s="20"/>
      <c r="P16" s="37"/>
      <c r="Q16" s="20"/>
      <c r="R16" s="20"/>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9"/>
      <c r="BB16" s="40"/>
      <c r="BC16" s="41"/>
      <c r="IE16" s="22">
        <v>2</v>
      </c>
      <c r="IF16" s="22" t="s">
        <v>32</v>
      </c>
      <c r="IG16" s="22" t="s">
        <v>40</v>
      </c>
      <c r="IH16" s="22">
        <v>10</v>
      </c>
      <c r="II16" s="22" t="s">
        <v>35</v>
      </c>
    </row>
    <row r="17" spans="1:243" s="21" customFormat="1" ht="15.75">
      <c r="A17" s="34">
        <v>1.4</v>
      </c>
      <c r="B17" s="74" t="s">
        <v>59</v>
      </c>
      <c r="C17" s="69" t="s">
        <v>43</v>
      </c>
      <c r="D17" s="35"/>
      <c r="E17" s="15"/>
      <c r="F17" s="36"/>
      <c r="G17" s="16"/>
      <c r="H17" s="16"/>
      <c r="I17" s="36"/>
      <c r="J17" s="17"/>
      <c r="K17" s="18"/>
      <c r="L17" s="18"/>
      <c r="M17" s="19"/>
      <c r="N17" s="20"/>
      <c r="O17" s="20"/>
      <c r="P17" s="37"/>
      <c r="Q17" s="20"/>
      <c r="R17" s="20"/>
      <c r="S17" s="37"/>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9"/>
      <c r="BB17" s="40"/>
      <c r="BC17" s="41"/>
      <c r="IE17" s="22">
        <v>3</v>
      </c>
      <c r="IF17" s="22" t="s">
        <v>41</v>
      </c>
      <c r="IG17" s="22" t="s">
        <v>42</v>
      </c>
      <c r="IH17" s="22">
        <v>10</v>
      </c>
      <c r="II17" s="22" t="s">
        <v>35</v>
      </c>
    </row>
    <row r="18" spans="1:243" s="21" customFormat="1" ht="15.75">
      <c r="A18" s="34">
        <v>1.5</v>
      </c>
      <c r="B18" s="75" t="s">
        <v>60</v>
      </c>
      <c r="C18" s="69" t="s">
        <v>86</v>
      </c>
      <c r="D18" s="35"/>
      <c r="E18" s="15"/>
      <c r="F18" s="36"/>
      <c r="G18" s="16"/>
      <c r="H18" s="16"/>
      <c r="I18" s="36"/>
      <c r="J18" s="17"/>
      <c r="K18" s="18"/>
      <c r="L18" s="18"/>
      <c r="M18" s="19"/>
      <c r="N18" s="20"/>
      <c r="O18" s="20"/>
      <c r="P18" s="37"/>
      <c r="Q18" s="20"/>
      <c r="R18" s="20"/>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9"/>
      <c r="BB18" s="40"/>
      <c r="BC18" s="41"/>
      <c r="IE18" s="22">
        <v>1.01</v>
      </c>
      <c r="IF18" s="22" t="s">
        <v>37</v>
      </c>
      <c r="IG18" s="22" t="s">
        <v>33</v>
      </c>
      <c r="IH18" s="22">
        <v>123.223</v>
      </c>
      <c r="II18" s="22" t="s">
        <v>35</v>
      </c>
    </row>
    <row r="19" spans="1:243" s="21" customFormat="1" ht="15">
      <c r="A19" s="34">
        <v>1.6</v>
      </c>
      <c r="B19" s="72" t="s">
        <v>61</v>
      </c>
      <c r="C19" s="69" t="s">
        <v>87</v>
      </c>
      <c r="D19" s="35"/>
      <c r="E19" s="15"/>
      <c r="F19" s="36"/>
      <c r="G19" s="16"/>
      <c r="H19" s="16"/>
      <c r="I19" s="36"/>
      <c r="J19" s="17"/>
      <c r="K19" s="18"/>
      <c r="L19" s="18"/>
      <c r="M19" s="19"/>
      <c r="N19" s="20"/>
      <c r="O19" s="20"/>
      <c r="P19" s="37"/>
      <c r="Q19" s="20"/>
      <c r="R19" s="20"/>
      <c r="S19" s="37"/>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9"/>
      <c r="BB19" s="40"/>
      <c r="BC19" s="41"/>
      <c r="IE19" s="22">
        <v>1.02</v>
      </c>
      <c r="IF19" s="22" t="s">
        <v>38</v>
      </c>
      <c r="IG19" s="22" t="s">
        <v>39</v>
      </c>
      <c r="IH19" s="22">
        <v>213</v>
      </c>
      <c r="II19" s="22" t="s">
        <v>35</v>
      </c>
    </row>
    <row r="20" spans="1:243" s="21" customFormat="1" ht="105">
      <c r="A20" s="34">
        <v>1.7</v>
      </c>
      <c r="B20" s="76" t="s">
        <v>62</v>
      </c>
      <c r="C20" s="69" t="s">
        <v>88</v>
      </c>
      <c r="D20" s="35"/>
      <c r="E20" s="15"/>
      <c r="F20" s="36"/>
      <c r="G20" s="16"/>
      <c r="H20" s="16"/>
      <c r="I20" s="36"/>
      <c r="J20" s="17"/>
      <c r="K20" s="18"/>
      <c r="L20" s="18"/>
      <c r="M20" s="19"/>
      <c r="N20" s="20"/>
      <c r="O20" s="20"/>
      <c r="P20" s="37"/>
      <c r="Q20" s="20"/>
      <c r="R20" s="20"/>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c r="BB20" s="40"/>
      <c r="BC20" s="41"/>
      <c r="IE20" s="22">
        <v>2</v>
      </c>
      <c r="IF20" s="22" t="s">
        <v>32</v>
      </c>
      <c r="IG20" s="22" t="s">
        <v>40</v>
      </c>
      <c r="IH20" s="22">
        <v>10</v>
      </c>
      <c r="II20" s="22" t="s">
        <v>35</v>
      </c>
    </row>
    <row r="21" spans="1:243" s="21" customFormat="1" ht="105">
      <c r="A21" s="34">
        <v>1.8</v>
      </c>
      <c r="B21" s="76" t="s">
        <v>63</v>
      </c>
      <c r="C21" s="69" t="s">
        <v>89</v>
      </c>
      <c r="D21" s="35"/>
      <c r="E21" s="15"/>
      <c r="F21" s="36"/>
      <c r="G21" s="16"/>
      <c r="H21" s="16"/>
      <c r="I21" s="36"/>
      <c r="J21" s="17"/>
      <c r="K21" s="18"/>
      <c r="L21" s="18"/>
      <c r="M21" s="19"/>
      <c r="N21" s="20"/>
      <c r="O21" s="20"/>
      <c r="P21" s="37"/>
      <c r="Q21" s="20"/>
      <c r="R21" s="20"/>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9"/>
      <c r="BB21" s="40"/>
      <c r="BC21" s="41"/>
      <c r="IE21" s="22">
        <v>3</v>
      </c>
      <c r="IF21" s="22" t="s">
        <v>41</v>
      </c>
      <c r="IG21" s="22" t="s">
        <v>42</v>
      </c>
      <c r="IH21" s="22">
        <v>10</v>
      </c>
      <c r="II21" s="22" t="s">
        <v>35</v>
      </c>
    </row>
    <row r="22" spans="1:243" s="21" customFormat="1" ht="28.5">
      <c r="A22" s="34">
        <v>1.9</v>
      </c>
      <c r="B22" s="77" t="s">
        <v>64</v>
      </c>
      <c r="C22" s="69" t="s">
        <v>90</v>
      </c>
      <c r="D22" s="58">
        <v>1</v>
      </c>
      <c r="E22" s="67" t="s">
        <v>82</v>
      </c>
      <c r="F22" s="68">
        <v>223715</v>
      </c>
      <c r="G22" s="23"/>
      <c r="H22" s="23"/>
      <c r="I22" s="36" t="s">
        <v>36</v>
      </c>
      <c r="J22" s="17">
        <f>IF(I22="Less(-)",-1,1)</f>
        <v>1</v>
      </c>
      <c r="K22" s="18" t="s">
        <v>46</v>
      </c>
      <c r="L22" s="18" t="s">
        <v>6</v>
      </c>
      <c r="M22" s="43"/>
      <c r="N22" s="23"/>
      <c r="O22" s="23"/>
      <c r="P22" s="42"/>
      <c r="Q22" s="23"/>
      <c r="R22" s="23"/>
      <c r="S22" s="42"/>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59">
        <f>total_amount_ba($B$2,$D$2,D22,F22,J22,K22,M22)</f>
        <v>223715</v>
      </c>
      <c r="BB22" s="65">
        <f>BA22+SUM(N22:AZ22)</f>
        <v>223715</v>
      </c>
      <c r="BC22" s="41" t="str">
        <f>SpellNumber(L22,BB22)</f>
        <v>INR  Two Lakh Twenty Three Thousand Seven Hundred &amp; Fifteen  Only</v>
      </c>
      <c r="IE22" s="22">
        <v>1.01</v>
      </c>
      <c r="IF22" s="22" t="s">
        <v>37</v>
      </c>
      <c r="IG22" s="22" t="s">
        <v>33</v>
      </c>
      <c r="IH22" s="22">
        <v>123.223</v>
      </c>
      <c r="II22" s="22" t="s">
        <v>35</v>
      </c>
    </row>
    <row r="23" spans="1:243" s="21" customFormat="1" ht="71.25">
      <c r="A23" s="34">
        <v>2</v>
      </c>
      <c r="B23" s="78" t="s">
        <v>65</v>
      </c>
      <c r="C23" s="69" t="s">
        <v>91</v>
      </c>
      <c r="D23" s="58">
        <v>710</v>
      </c>
      <c r="E23" s="67" t="s">
        <v>83</v>
      </c>
      <c r="F23" s="68">
        <v>1508</v>
      </c>
      <c r="G23" s="23"/>
      <c r="H23" s="23"/>
      <c r="I23" s="36" t="s">
        <v>36</v>
      </c>
      <c r="J23" s="17">
        <f>IF(I23="Less(-)",-1,1)</f>
        <v>1</v>
      </c>
      <c r="K23" s="18" t="s">
        <v>46</v>
      </c>
      <c r="L23" s="18" t="s">
        <v>6</v>
      </c>
      <c r="M23" s="43"/>
      <c r="N23" s="23"/>
      <c r="O23" s="23"/>
      <c r="P23" s="42"/>
      <c r="Q23" s="23"/>
      <c r="R23" s="23"/>
      <c r="S23" s="42"/>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59">
        <f>total_amount_ba($B$2,$D$2,D23,F23,J23,K23,M23)</f>
        <v>1070680</v>
      </c>
      <c r="BB23" s="65">
        <f>BA23+SUM(N23:AZ23)</f>
        <v>1070680</v>
      </c>
      <c r="BC23" s="41" t="str">
        <f>SpellNumber(L23,BB23)</f>
        <v>INR  Ten Lakh Seventy Thousand Six Hundred &amp; Eighty  Only</v>
      </c>
      <c r="IE23" s="22">
        <v>1.02</v>
      </c>
      <c r="IF23" s="22" t="s">
        <v>38</v>
      </c>
      <c r="IG23" s="22" t="s">
        <v>39</v>
      </c>
      <c r="IH23" s="22">
        <v>213</v>
      </c>
      <c r="II23" s="22" t="s">
        <v>35</v>
      </c>
    </row>
    <row r="24" spans="1:243" s="21" customFormat="1" ht="114">
      <c r="A24" s="34">
        <v>3</v>
      </c>
      <c r="B24" s="78" t="s">
        <v>66</v>
      </c>
      <c r="C24" s="69" t="s">
        <v>92</v>
      </c>
      <c r="D24" s="35"/>
      <c r="E24" s="15"/>
      <c r="F24" s="36"/>
      <c r="G24" s="16"/>
      <c r="H24" s="16"/>
      <c r="I24" s="36"/>
      <c r="J24" s="17"/>
      <c r="K24" s="18"/>
      <c r="L24" s="18"/>
      <c r="M24" s="19"/>
      <c r="N24" s="20"/>
      <c r="O24" s="20"/>
      <c r="P24" s="37"/>
      <c r="Q24" s="20"/>
      <c r="R24" s="20"/>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9"/>
      <c r="BB24" s="40"/>
      <c r="BC24" s="41"/>
      <c r="IE24" s="22">
        <v>2</v>
      </c>
      <c r="IF24" s="22" t="s">
        <v>32</v>
      </c>
      <c r="IG24" s="22" t="s">
        <v>40</v>
      </c>
      <c r="IH24" s="22">
        <v>10</v>
      </c>
      <c r="II24" s="22" t="s">
        <v>35</v>
      </c>
    </row>
    <row r="25" spans="1:243" s="21" customFormat="1" ht="28.5">
      <c r="A25" s="34">
        <v>3.1</v>
      </c>
      <c r="B25" s="79" t="s">
        <v>67</v>
      </c>
      <c r="C25" s="69" t="s">
        <v>93</v>
      </c>
      <c r="D25" s="58">
        <v>5</v>
      </c>
      <c r="E25" s="67" t="s">
        <v>83</v>
      </c>
      <c r="F25" s="68">
        <v>681</v>
      </c>
      <c r="G25" s="23"/>
      <c r="H25" s="23"/>
      <c r="I25" s="36" t="s">
        <v>36</v>
      </c>
      <c r="J25" s="17">
        <f>IF(I25="Less(-)",-1,1)</f>
        <v>1</v>
      </c>
      <c r="K25" s="18" t="s">
        <v>46</v>
      </c>
      <c r="L25" s="18" t="s">
        <v>6</v>
      </c>
      <c r="M25" s="43"/>
      <c r="N25" s="23"/>
      <c r="O25" s="23"/>
      <c r="P25" s="42"/>
      <c r="Q25" s="23"/>
      <c r="R25" s="23"/>
      <c r="S25" s="42"/>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59">
        <f>total_amount_ba($B$2,$D$2,D25,F25,J25,K25,M25)</f>
        <v>3405</v>
      </c>
      <c r="BB25" s="65">
        <f>BA25+SUM(N25:AZ25)</f>
        <v>3405</v>
      </c>
      <c r="BC25" s="41" t="str">
        <f>SpellNumber(L25,BB25)</f>
        <v>INR  Three Thousand Four Hundred &amp; Five  Only</v>
      </c>
      <c r="IE25" s="22">
        <v>1.01</v>
      </c>
      <c r="IF25" s="22" t="s">
        <v>37</v>
      </c>
      <c r="IG25" s="22" t="s">
        <v>33</v>
      </c>
      <c r="IH25" s="22">
        <v>123.223</v>
      </c>
      <c r="II25" s="22" t="s">
        <v>35</v>
      </c>
    </row>
    <row r="26" spans="1:243" s="21" customFormat="1" ht="114">
      <c r="A26" s="34">
        <v>4</v>
      </c>
      <c r="B26" s="78" t="s">
        <v>68</v>
      </c>
      <c r="C26" s="69" t="s">
        <v>94</v>
      </c>
      <c r="D26" s="35"/>
      <c r="E26" s="15"/>
      <c r="F26" s="36"/>
      <c r="G26" s="16"/>
      <c r="H26" s="16"/>
      <c r="I26" s="36"/>
      <c r="J26" s="17"/>
      <c r="K26" s="18"/>
      <c r="L26" s="18"/>
      <c r="M26" s="19"/>
      <c r="N26" s="20"/>
      <c r="O26" s="20"/>
      <c r="P26" s="37"/>
      <c r="Q26" s="20"/>
      <c r="R26" s="20"/>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9"/>
      <c r="BB26" s="40"/>
      <c r="BC26" s="41"/>
      <c r="IE26" s="22">
        <v>1.02</v>
      </c>
      <c r="IF26" s="22" t="s">
        <v>38</v>
      </c>
      <c r="IG26" s="22" t="s">
        <v>39</v>
      </c>
      <c r="IH26" s="22">
        <v>213</v>
      </c>
      <c r="II26" s="22" t="s">
        <v>35</v>
      </c>
    </row>
    <row r="27" spans="1:243" s="21" customFormat="1" ht="28.5">
      <c r="A27" s="34">
        <v>4.1</v>
      </c>
      <c r="B27" s="79" t="s">
        <v>67</v>
      </c>
      <c r="C27" s="69" t="s">
        <v>95</v>
      </c>
      <c r="D27" s="58">
        <v>2</v>
      </c>
      <c r="E27" s="67" t="s">
        <v>83</v>
      </c>
      <c r="F27" s="68">
        <v>1261</v>
      </c>
      <c r="G27" s="23"/>
      <c r="H27" s="23"/>
      <c r="I27" s="36" t="s">
        <v>36</v>
      </c>
      <c r="J27" s="17">
        <f>IF(I27="Less(-)",-1,1)</f>
        <v>1</v>
      </c>
      <c r="K27" s="18" t="s">
        <v>46</v>
      </c>
      <c r="L27" s="18" t="s">
        <v>6</v>
      </c>
      <c r="M27" s="43"/>
      <c r="N27" s="23"/>
      <c r="O27" s="23"/>
      <c r="P27" s="42"/>
      <c r="Q27" s="23"/>
      <c r="R27" s="23"/>
      <c r="S27" s="42"/>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59">
        <f>total_amount_ba($B$2,$D$2,D27,F27,J27,K27,M27)</f>
        <v>2522</v>
      </c>
      <c r="BB27" s="65">
        <f>BA27+SUM(N27:AZ27)</f>
        <v>2522</v>
      </c>
      <c r="BC27" s="41" t="str">
        <f aca="true" t="shared" si="0" ref="BC27:BC36">SpellNumber(L27,BB27)</f>
        <v>INR  Two Thousand Five Hundred &amp; Twenty Two  Only</v>
      </c>
      <c r="IE27" s="22">
        <v>3</v>
      </c>
      <c r="IF27" s="22" t="s">
        <v>41</v>
      </c>
      <c r="IG27" s="22" t="s">
        <v>42</v>
      </c>
      <c r="IH27" s="22">
        <v>10</v>
      </c>
      <c r="II27" s="22" t="s">
        <v>35</v>
      </c>
    </row>
    <row r="28" spans="1:243" s="21" customFormat="1" ht="71.25">
      <c r="A28" s="34">
        <v>5</v>
      </c>
      <c r="B28" s="80" t="s">
        <v>69</v>
      </c>
      <c r="C28" s="69" t="s">
        <v>96</v>
      </c>
      <c r="D28" s="58">
        <v>5</v>
      </c>
      <c r="E28" s="67" t="s">
        <v>83</v>
      </c>
      <c r="F28" s="68">
        <v>126</v>
      </c>
      <c r="G28" s="23"/>
      <c r="H28" s="23"/>
      <c r="I28" s="36" t="s">
        <v>36</v>
      </c>
      <c r="J28" s="17">
        <f>IF(I28="Less(-)",-1,1)</f>
        <v>1</v>
      </c>
      <c r="K28" s="18" t="s">
        <v>46</v>
      </c>
      <c r="L28" s="18" t="s">
        <v>6</v>
      </c>
      <c r="M28" s="43"/>
      <c r="N28" s="23"/>
      <c r="O28" s="23"/>
      <c r="P28" s="42"/>
      <c r="Q28" s="23"/>
      <c r="R28" s="23"/>
      <c r="S28" s="42"/>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59">
        <f>total_amount_ba($B$2,$D$2,D28,F28,J28,K28,M28)</f>
        <v>630</v>
      </c>
      <c r="BB28" s="65">
        <f>BA28+SUM(N28:AZ28)</f>
        <v>630</v>
      </c>
      <c r="BC28" s="41" t="str">
        <f t="shared" si="0"/>
        <v>INR  Six Hundred &amp; Thirty  Only</v>
      </c>
      <c r="IE28" s="22">
        <v>1.01</v>
      </c>
      <c r="IF28" s="22" t="s">
        <v>37</v>
      </c>
      <c r="IG28" s="22" t="s">
        <v>33</v>
      </c>
      <c r="IH28" s="22">
        <v>123.223</v>
      </c>
      <c r="II28" s="22" t="s">
        <v>35</v>
      </c>
    </row>
    <row r="29" spans="1:243" s="21" customFormat="1" ht="85.5">
      <c r="A29" s="34">
        <v>6</v>
      </c>
      <c r="B29" s="78" t="s">
        <v>70</v>
      </c>
      <c r="C29" s="69" t="s">
        <v>97</v>
      </c>
      <c r="D29" s="35"/>
      <c r="E29" s="15"/>
      <c r="F29" s="36"/>
      <c r="G29" s="16"/>
      <c r="H29" s="16"/>
      <c r="I29" s="36"/>
      <c r="J29" s="17"/>
      <c r="K29" s="18"/>
      <c r="L29" s="18"/>
      <c r="M29" s="19"/>
      <c r="N29" s="20"/>
      <c r="O29" s="20"/>
      <c r="P29" s="37"/>
      <c r="Q29" s="20"/>
      <c r="R29" s="20"/>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9"/>
      <c r="BB29" s="40"/>
      <c r="BC29" s="41"/>
      <c r="IE29" s="22">
        <v>1.02</v>
      </c>
      <c r="IF29" s="22" t="s">
        <v>38</v>
      </c>
      <c r="IG29" s="22" t="s">
        <v>39</v>
      </c>
      <c r="IH29" s="22">
        <v>213</v>
      </c>
      <c r="II29" s="22" t="s">
        <v>35</v>
      </c>
    </row>
    <row r="30" spans="1:243" s="21" customFormat="1" ht="28.5">
      <c r="A30" s="34">
        <v>6.1</v>
      </c>
      <c r="B30" s="81" t="s">
        <v>71</v>
      </c>
      <c r="C30" s="69" t="s">
        <v>98</v>
      </c>
      <c r="D30" s="58">
        <v>310</v>
      </c>
      <c r="E30" s="67" t="s">
        <v>83</v>
      </c>
      <c r="F30" s="68">
        <v>415</v>
      </c>
      <c r="G30" s="23"/>
      <c r="H30" s="23"/>
      <c r="I30" s="36" t="s">
        <v>36</v>
      </c>
      <c r="J30" s="17">
        <f>IF(I30="Less(-)",-1,1)</f>
        <v>1</v>
      </c>
      <c r="K30" s="18" t="s">
        <v>46</v>
      </c>
      <c r="L30" s="18" t="s">
        <v>6</v>
      </c>
      <c r="M30" s="43"/>
      <c r="N30" s="23"/>
      <c r="O30" s="23"/>
      <c r="P30" s="42"/>
      <c r="Q30" s="23"/>
      <c r="R30" s="23"/>
      <c r="S30" s="42"/>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59">
        <f>total_amount_ba($B$2,$D$2,D30,F30,J30,K30,M30)</f>
        <v>128650</v>
      </c>
      <c r="BB30" s="65">
        <f>BA30+SUM(N30:AZ30)</f>
        <v>128650</v>
      </c>
      <c r="BC30" s="41" t="str">
        <f t="shared" si="0"/>
        <v>INR  One Lakh Twenty Eight Thousand Six Hundred &amp; Fifty  Only</v>
      </c>
      <c r="IE30" s="22">
        <v>2</v>
      </c>
      <c r="IF30" s="22" t="s">
        <v>32</v>
      </c>
      <c r="IG30" s="22" t="s">
        <v>40</v>
      </c>
      <c r="IH30" s="22">
        <v>10</v>
      </c>
      <c r="II30" s="22" t="s">
        <v>35</v>
      </c>
    </row>
    <row r="31" spans="1:243" s="21" customFormat="1" ht="114">
      <c r="A31" s="34">
        <v>7</v>
      </c>
      <c r="B31" s="78" t="s">
        <v>72</v>
      </c>
      <c r="C31" s="69" t="s">
        <v>99</v>
      </c>
      <c r="D31" s="35"/>
      <c r="E31" s="15"/>
      <c r="F31" s="36"/>
      <c r="G31" s="16"/>
      <c r="H31" s="16"/>
      <c r="I31" s="36"/>
      <c r="J31" s="17"/>
      <c r="K31" s="18"/>
      <c r="L31" s="18"/>
      <c r="M31" s="19"/>
      <c r="N31" s="20"/>
      <c r="O31" s="20"/>
      <c r="P31" s="37"/>
      <c r="Q31" s="20"/>
      <c r="R31" s="20"/>
      <c r="S31" s="37"/>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9"/>
      <c r="BB31" s="40"/>
      <c r="BC31" s="41"/>
      <c r="IE31" s="22">
        <v>3</v>
      </c>
      <c r="IF31" s="22" t="s">
        <v>41</v>
      </c>
      <c r="IG31" s="22" t="s">
        <v>42</v>
      </c>
      <c r="IH31" s="22">
        <v>10</v>
      </c>
      <c r="II31" s="22" t="s">
        <v>35</v>
      </c>
    </row>
    <row r="32" spans="1:243" s="21" customFormat="1" ht="28.5">
      <c r="A32" s="34">
        <v>7.1</v>
      </c>
      <c r="B32" s="81" t="s">
        <v>71</v>
      </c>
      <c r="C32" s="69" t="s">
        <v>100</v>
      </c>
      <c r="D32" s="58">
        <v>310</v>
      </c>
      <c r="E32" s="67" t="s">
        <v>83</v>
      </c>
      <c r="F32" s="68">
        <v>312</v>
      </c>
      <c r="G32" s="23"/>
      <c r="H32" s="23"/>
      <c r="I32" s="36" t="s">
        <v>36</v>
      </c>
      <c r="J32" s="17">
        <f>IF(I32="Less(-)",-1,1)</f>
        <v>1</v>
      </c>
      <c r="K32" s="18" t="s">
        <v>46</v>
      </c>
      <c r="L32" s="18" t="s">
        <v>6</v>
      </c>
      <c r="M32" s="43"/>
      <c r="N32" s="23"/>
      <c r="O32" s="23"/>
      <c r="P32" s="42"/>
      <c r="Q32" s="23"/>
      <c r="R32" s="23"/>
      <c r="S32" s="42"/>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59">
        <f>total_amount_ba($B$2,$D$2,D32,F32,J32,K32,M32)</f>
        <v>96720</v>
      </c>
      <c r="BB32" s="65">
        <f>BA32+SUM(N32:AZ32)</f>
        <v>96720</v>
      </c>
      <c r="BC32" s="41" t="str">
        <f t="shared" si="0"/>
        <v>INR  Ninety Six Thousand Seven Hundred &amp; Twenty  Only</v>
      </c>
      <c r="IE32" s="22">
        <v>1.01</v>
      </c>
      <c r="IF32" s="22" t="s">
        <v>37</v>
      </c>
      <c r="IG32" s="22" t="s">
        <v>33</v>
      </c>
      <c r="IH32" s="22">
        <v>123.223</v>
      </c>
      <c r="II32" s="22" t="s">
        <v>35</v>
      </c>
    </row>
    <row r="33" spans="1:243" s="21" customFormat="1" ht="57">
      <c r="A33" s="34">
        <v>8</v>
      </c>
      <c r="B33" s="78" t="s">
        <v>73</v>
      </c>
      <c r="C33" s="69" t="s">
        <v>101</v>
      </c>
      <c r="D33" s="35"/>
      <c r="E33" s="15"/>
      <c r="F33" s="36"/>
      <c r="G33" s="16"/>
      <c r="H33" s="16"/>
      <c r="I33" s="36"/>
      <c r="J33" s="17"/>
      <c r="K33" s="18"/>
      <c r="L33" s="18"/>
      <c r="M33" s="19"/>
      <c r="N33" s="20"/>
      <c r="O33" s="20"/>
      <c r="P33" s="37"/>
      <c r="Q33" s="20"/>
      <c r="R33" s="20"/>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9"/>
      <c r="BB33" s="40"/>
      <c r="BC33" s="41"/>
      <c r="IE33" s="22">
        <v>1.02</v>
      </c>
      <c r="IF33" s="22" t="s">
        <v>38</v>
      </c>
      <c r="IG33" s="22" t="s">
        <v>39</v>
      </c>
      <c r="IH33" s="22">
        <v>213</v>
      </c>
      <c r="II33" s="22" t="s">
        <v>35</v>
      </c>
    </row>
    <row r="34" spans="1:243" s="21" customFormat="1" ht="28.5">
      <c r="A34" s="34">
        <v>8.1</v>
      </c>
      <c r="B34" s="81" t="s">
        <v>71</v>
      </c>
      <c r="C34" s="69" t="s">
        <v>102</v>
      </c>
      <c r="D34" s="58">
        <v>30</v>
      </c>
      <c r="E34" s="67" t="s">
        <v>83</v>
      </c>
      <c r="F34" s="68">
        <v>117</v>
      </c>
      <c r="G34" s="23"/>
      <c r="H34" s="23"/>
      <c r="I34" s="36" t="s">
        <v>36</v>
      </c>
      <c r="J34" s="17">
        <f>IF(I34="Less(-)",-1,1)</f>
        <v>1</v>
      </c>
      <c r="K34" s="18" t="s">
        <v>46</v>
      </c>
      <c r="L34" s="18" t="s">
        <v>6</v>
      </c>
      <c r="M34" s="43"/>
      <c r="N34" s="23"/>
      <c r="O34" s="23"/>
      <c r="P34" s="42"/>
      <c r="Q34" s="23"/>
      <c r="R34" s="23"/>
      <c r="S34" s="42"/>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59">
        <f>total_amount_ba($B$2,$D$2,D34,F34,J34,K34,M34)</f>
        <v>3510</v>
      </c>
      <c r="BB34" s="65">
        <f>BA34+SUM(N34:AZ34)</f>
        <v>3510</v>
      </c>
      <c r="BC34" s="41" t="str">
        <f t="shared" si="0"/>
        <v>INR  Three Thousand Five Hundred &amp; Ten  Only</v>
      </c>
      <c r="IE34" s="22">
        <v>2</v>
      </c>
      <c r="IF34" s="22" t="s">
        <v>32</v>
      </c>
      <c r="IG34" s="22" t="s">
        <v>40</v>
      </c>
      <c r="IH34" s="22">
        <v>10</v>
      </c>
      <c r="II34" s="22" t="s">
        <v>35</v>
      </c>
    </row>
    <row r="35" spans="1:243" s="21" customFormat="1" ht="57">
      <c r="A35" s="34">
        <v>9</v>
      </c>
      <c r="B35" s="78" t="s">
        <v>74</v>
      </c>
      <c r="C35" s="69" t="s">
        <v>103</v>
      </c>
      <c r="D35" s="35"/>
      <c r="E35" s="15"/>
      <c r="F35" s="36"/>
      <c r="G35" s="16"/>
      <c r="H35" s="16"/>
      <c r="I35" s="36"/>
      <c r="J35" s="17"/>
      <c r="K35" s="18"/>
      <c r="L35" s="18"/>
      <c r="M35" s="19"/>
      <c r="N35" s="20"/>
      <c r="O35" s="20"/>
      <c r="P35" s="37"/>
      <c r="Q35" s="20"/>
      <c r="R35" s="20"/>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9"/>
      <c r="BB35" s="40"/>
      <c r="BC35" s="41"/>
      <c r="IE35" s="22">
        <v>1.01</v>
      </c>
      <c r="IF35" s="22" t="s">
        <v>37</v>
      </c>
      <c r="IG35" s="22" t="s">
        <v>33</v>
      </c>
      <c r="IH35" s="22">
        <v>123.223</v>
      </c>
      <c r="II35" s="22" t="s">
        <v>35</v>
      </c>
    </row>
    <row r="36" spans="1:243" s="21" customFormat="1" ht="15">
      <c r="A36" s="34">
        <v>9.1</v>
      </c>
      <c r="B36" s="81" t="s">
        <v>71</v>
      </c>
      <c r="C36" s="69" t="s">
        <v>104</v>
      </c>
      <c r="D36" s="58">
        <v>10</v>
      </c>
      <c r="E36" s="67" t="s">
        <v>83</v>
      </c>
      <c r="F36" s="68">
        <v>101</v>
      </c>
      <c r="G36" s="23"/>
      <c r="H36" s="23"/>
      <c r="I36" s="36" t="s">
        <v>36</v>
      </c>
      <c r="J36" s="17">
        <f>IF(I36="Less(-)",-1,1)</f>
        <v>1</v>
      </c>
      <c r="K36" s="18" t="s">
        <v>46</v>
      </c>
      <c r="L36" s="18" t="s">
        <v>6</v>
      </c>
      <c r="M36" s="43"/>
      <c r="N36" s="23"/>
      <c r="O36" s="23"/>
      <c r="P36" s="42"/>
      <c r="Q36" s="23"/>
      <c r="R36" s="23"/>
      <c r="S36" s="42"/>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59">
        <f>total_amount_ba($B$2,$D$2,D36,F36,J36,K36,M36)</f>
        <v>1010</v>
      </c>
      <c r="BB36" s="65">
        <f>BA36+SUM(N36:AZ36)</f>
        <v>1010</v>
      </c>
      <c r="BC36" s="41" t="str">
        <f t="shared" si="0"/>
        <v>INR  One Thousand  &amp;Ten  Only</v>
      </c>
      <c r="IE36" s="22">
        <v>1.02</v>
      </c>
      <c r="IF36" s="22" t="s">
        <v>38</v>
      </c>
      <c r="IG36" s="22" t="s">
        <v>39</v>
      </c>
      <c r="IH36" s="22">
        <v>213</v>
      </c>
      <c r="II36" s="22" t="s">
        <v>35</v>
      </c>
    </row>
    <row r="37" spans="1:243" s="21" customFormat="1" ht="57">
      <c r="A37" s="34">
        <v>10</v>
      </c>
      <c r="B37" s="78" t="s">
        <v>75</v>
      </c>
      <c r="C37" s="69" t="s">
        <v>105</v>
      </c>
      <c r="D37" s="35"/>
      <c r="E37" s="15"/>
      <c r="F37" s="36"/>
      <c r="G37" s="16"/>
      <c r="H37" s="16"/>
      <c r="I37" s="36"/>
      <c r="J37" s="17"/>
      <c r="K37" s="18"/>
      <c r="L37" s="18"/>
      <c r="M37" s="19"/>
      <c r="N37" s="20"/>
      <c r="O37" s="20"/>
      <c r="P37" s="37"/>
      <c r="Q37" s="20"/>
      <c r="R37" s="20"/>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9"/>
      <c r="BB37" s="40"/>
      <c r="BC37" s="41"/>
      <c r="IE37" s="22">
        <v>3</v>
      </c>
      <c r="IF37" s="22" t="s">
        <v>41</v>
      </c>
      <c r="IG37" s="22" t="s">
        <v>42</v>
      </c>
      <c r="IH37" s="22">
        <v>10</v>
      </c>
      <c r="II37" s="22" t="s">
        <v>35</v>
      </c>
    </row>
    <row r="38" spans="1:243" s="21" customFormat="1" ht="28.5">
      <c r="A38" s="34">
        <v>10.1</v>
      </c>
      <c r="B38" s="82" t="s">
        <v>71</v>
      </c>
      <c r="C38" s="69" t="s">
        <v>106</v>
      </c>
      <c r="D38" s="58">
        <v>5</v>
      </c>
      <c r="E38" s="67" t="s">
        <v>83</v>
      </c>
      <c r="F38" s="68">
        <v>198</v>
      </c>
      <c r="G38" s="23"/>
      <c r="H38" s="23"/>
      <c r="I38" s="36" t="s">
        <v>36</v>
      </c>
      <c r="J38" s="17">
        <f aca="true" t="shared" si="1" ref="J38:J43">IF(I38="Less(-)",-1,1)</f>
        <v>1</v>
      </c>
      <c r="K38" s="18" t="s">
        <v>46</v>
      </c>
      <c r="L38" s="18" t="s">
        <v>6</v>
      </c>
      <c r="M38" s="43"/>
      <c r="N38" s="23"/>
      <c r="O38" s="23"/>
      <c r="P38" s="42"/>
      <c r="Q38" s="23"/>
      <c r="R38" s="23"/>
      <c r="S38" s="42"/>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59">
        <f aca="true" t="shared" si="2" ref="BA38:BA43">total_amount_ba($B$2,$D$2,D38,F38,J38,K38,M38)</f>
        <v>990</v>
      </c>
      <c r="BB38" s="65">
        <f aca="true" t="shared" si="3" ref="BB38:BB45">BA38+SUM(N38:AZ38)</f>
        <v>990</v>
      </c>
      <c r="BC38" s="41" t="str">
        <f aca="true" t="shared" si="4" ref="BC38:BC45">SpellNumber(L38,BB38)</f>
        <v>INR  Nine Hundred &amp; Ninety  Only</v>
      </c>
      <c r="IE38" s="22">
        <v>1.01</v>
      </c>
      <c r="IF38" s="22" t="s">
        <v>37</v>
      </c>
      <c r="IG38" s="22" t="s">
        <v>33</v>
      </c>
      <c r="IH38" s="22">
        <v>123.223</v>
      </c>
      <c r="II38" s="22" t="s">
        <v>35</v>
      </c>
    </row>
    <row r="39" spans="1:243" s="21" customFormat="1" ht="57">
      <c r="A39" s="34">
        <v>11</v>
      </c>
      <c r="B39" s="78" t="s">
        <v>76</v>
      </c>
      <c r="C39" s="69" t="s">
        <v>107</v>
      </c>
      <c r="D39" s="35"/>
      <c r="E39" s="15"/>
      <c r="F39" s="36"/>
      <c r="G39" s="16"/>
      <c r="H39" s="16"/>
      <c r="I39" s="36"/>
      <c r="J39" s="17"/>
      <c r="K39" s="18"/>
      <c r="L39" s="18"/>
      <c r="M39" s="19"/>
      <c r="N39" s="20"/>
      <c r="O39" s="20"/>
      <c r="P39" s="37"/>
      <c r="Q39" s="20"/>
      <c r="R39" s="20"/>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9"/>
      <c r="BB39" s="40"/>
      <c r="BC39" s="41"/>
      <c r="IE39" s="22">
        <v>1.02</v>
      </c>
      <c r="IF39" s="22" t="s">
        <v>38</v>
      </c>
      <c r="IG39" s="22" t="s">
        <v>39</v>
      </c>
      <c r="IH39" s="22">
        <v>213</v>
      </c>
      <c r="II39" s="22" t="s">
        <v>35</v>
      </c>
    </row>
    <row r="40" spans="1:243" s="21" customFormat="1" ht="28.5">
      <c r="A40" s="34">
        <v>11.1</v>
      </c>
      <c r="B40" s="82" t="s">
        <v>71</v>
      </c>
      <c r="C40" s="69" t="s">
        <v>108</v>
      </c>
      <c r="D40" s="58">
        <v>5</v>
      </c>
      <c r="E40" s="67" t="s">
        <v>83</v>
      </c>
      <c r="F40" s="68">
        <v>162</v>
      </c>
      <c r="G40" s="23"/>
      <c r="H40" s="23"/>
      <c r="I40" s="36" t="s">
        <v>36</v>
      </c>
      <c r="J40" s="17">
        <f t="shared" si="1"/>
        <v>1</v>
      </c>
      <c r="K40" s="18" t="s">
        <v>46</v>
      </c>
      <c r="L40" s="18" t="s">
        <v>6</v>
      </c>
      <c r="M40" s="43"/>
      <c r="N40" s="23"/>
      <c r="O40" s="23"/>
      <c r="P40" s="42"/>
      <c r="Q40" s="23"/>
      <c r="R40" s="23"/>
      <c r="S40" s="42"/>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59">
        <f t="shared" si="2"/>
        <v>810</v>
      </c>
      <c r="BB40" s="65">
        <f t="shared" si="3"/>
        <v>810</v>
      </c>
      <c r="BC40" s="41" t="str">
        <f t="shared" si="4"/>
        <v>INR  Eight Hundred &amp; Ten  Only</v>
      </c>
      <c r="IE40" s="22">
        <v>2</v>
      </c>
      <c r="IF40" s="22" t="s">
        <v>32</v>
      </c>
      <c r="IG40" s="22" t="s">
        <v>40</v>
      </c>
      <c r="IH40" s="22">
        <v>10</v>
      </c>
      <c r="II40" s="22" t="s">
        <v>35</v>
      </c>
    </row>
    <row r="41" spans="1:243" s="21" customFormat="1" ht="85.5">
      <c r="A41" s="34">
        <v>12</v>
      </c>
      <c r="B41" s="78" t="s">
        <v>77</v>
      </c>
      <c r="C41" s="69" t="s">
        <v>109</v>
      </c>
      <c r="D41" s="58">
        <v>10</v>
      </c>
      <c r="E41" s="67" t="s">
        <v>84</v>
      </c>
      <c r="F41" s="68">
        <v>445</v>
      </c>
      <c r="G41" s="23"/>
      <c r="H41" s="23"/>
      <c r="I41" s="36" t="s">
        <v>36</v>
      </c>
      <c r="J41" s="17">
        <f t="shared" si="1"/>
        <v>1</v>
      </c>
      <c r="K41" s="18" t="s">
        <v>46</v>
      </c>
      <c r="L41" s="18" t="s">
        <v>6</v>
      </c>
      <c r="M41" s="43"/>
      <c r="N41" s="23"/>
      <c r="O41" s="23"/>
      <c r="P41" s="42"/>
      <c r="Q41" s="23"/>
      <c r="R41" s="23"/>
      <c r="S41" s="42"/>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59">
        <f t="shared" si="2"/>
        <v>4450</v>
      </c>
      <c r="BB41" s="65">
        <f t="shared" si="3"/>
        <v>4450</v>
      </c>
      <c r="BC41" s="41" t="str">
        <f t="shared" si="4"/>
        <v>INR  Four Thousand Four Hundred &amp; Fifty  Only</v>
      </c>
      <c r="IE41" s="22">
        <v>3</v>
      </c>
      <c r="IF41" s="22" t="s">
        <v>41</v>
      </c>
      <c r="IG41" s="22" t="s">
        <v>42</v>
      </c>
      <c r="IH41" s="22">
        <v>10</v>
      </c>
      <c r="II41" s="22" t="s">
        <v>35</v>
      </c>
    </row>
    <row r="42" spans="1:243" s="21" customFormat="1" ht="85.5">
      <c r="A42" s="34">
        <v>13</v>
      </c>
      <c r="B42" s="78" t="s">
        <v>78</v>
      </c>
      <c r="C42" s="69" t="s">
        <v>110</v>
      </c>
      <c r="D42" s="35"/>
      <c r="E42" s="15"/>
      <c r="F42" s="36"/>
      <c r="G42" s="16"/>
      <c r="H42" s="16"/>
      <c r="I42" s="36"/>
      <c r="J42" s="17"/>
      <c r="K42" s="18"/>
      <c r="L42" s="18"/>
      <c r="M42" s="19"/>
      <c r="N42" s="20"/>
      <c r="O42" s="20"/>
      <c r="P42" s="37"/>
      <c r="Q42" s="20"/>
      <c r="R42" s="20"/>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9"/>
      <c r="BB42" s="40"/>
      <c r="BC42" s="41"/>
      <c r="IE42" s="22">
        <v>1.01</v>
      </c>
      <c r="IF42" s="22" t="s">
        <v>37</v>
      </c>
      <c r="IG42" s="22" t="s">
        <v>33</v>
      </c>
      <c r="IH42" s="22">
        <v>123.223</v>
      </c>
      <c r="II42" s="22" t="s">
        <v>35</v>
      </c>
    </row>
    <row r="43" spans="1:243" s="21" customFormat="1" ht="28.5">
      <c r="A43" s="34">
        <v>13.1</v>
      </c>
      <c r="B43" s="78" t="s">
        <v>79</v>
      </c>
      <c r="C43" s="69" t="s">
        <v>111</v>
      </c>
      <c r="D43" s="58">
        <v>4</v>
      </c>
      <c r="E43" s="67" t="s">
        <v>85</v>
      </c>
      <c r="F43" s="68">
        <v>1044</v>
      </c>
      <c r="G43" s="23"/>
      <c r="H43" s="23"/>
      <c r="I43" s="36" t="s">
        <v>36</v>
      </c>
      <c r="J43" s="17">
        <f t="shared" si="1"/>
        <v>1</v>
      </c>
      <c r="K43" s="18" t="s">
        <v>46</v>
      </c>
      <c r="L43" s="18" t="s">
        <v>6</v>
      </c>
      <c r="M43" s="43"/>
      <c r="N43" s="23"/>
      <c r="O43" s="23"/>
      <c r="P43" s="42"/>
      <c r="Q43" s="23"/>
      <c r="R43" s="23"/>
      <c r="S43" s="42"/>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59">
        <f t="shared" si="2"/>
        <v>4176</v>
      </c>
      <c r="BB43" s="65">
        <f t="shared" si="3"/>
        <v>4176</v>
      </c>
      <c r="BC43" s="41" t="str">
        <f t="shared" si="4"/>
        <v>INR  Four Thousand One Hundred &amp; Seventy Six  Only</v>
      </c>
      <c r="IE43" s="22">
        <v>1.02</v>
      </c>
      <c r="IF43" s="22" t="s">
        <v>38</v>
      </c>
      <c r="IG43" s="22" t="s">
        <v>39</v>
      </c>
      <c r="IH43" s="22">
        <v>213</v>
      </c>
      <c r="II43" s="22" t="s">
        <v>35</v>
      </c>
    </row>
    <row r="44" spans="1:243" s="21" customFormat="1" ht="71.25">
      <c r="A44" s="34">
        <v>14</v>
      </c>
      <c r="B44" s="78" t="s">
        <v>80</v>
      </c>
      <c r="C44" s="69" t="s">
        <v>112</v>
      </c>
      <c r="D44" s="35"/>
      <c r="E44" s="15"/>
      <c r="F44" s="36"/>
      <c r="G44" s="16"/>
      <c r="H44" s="16"/>
      <c r="I44" s="36"/>
      <c r="J44" s="17"/>
      <c r="K44" s="18"/>
      <c r="L44" s="18"/>
      <c r="M44" s="19"/>
      <c r="N44" s="20"/>
      <c r="O44" s="20"/>
      <c r="P44" s="37"/>
      <c r="Q44" s="20"/>
      <c r="R44" s="20"/>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9"/>
      <c r="BB44" s="40"/>
      <c r="BC44" s="41"/>
      <c r="IE44" s="22">
        <v>2</v>
      </c>
      <c r="IF44" s="22" t="s">
        <v>32</v>
      </c>
      <c r="IG44" s="22" t="s">
        <v>40</v>
      </c>
      <c r="IH44" s="22">
        <v>10</v>
      </c>
      <c r="II44" s="22" t="s">
        <v>35</v>
      </c>
    </row>
    <row r="45" spans="1:243" s="21" customFormat="1" ht="28.5">
      <c r="A45" s="34">
        <v>14.1</v>
      </c>
      <c r="B45" s="78" t="s">
        <v>81</v>
      </c>
      <c r="C45" s="69" t="s">
        <v>113</v>
      </c>
      <c r="D45" s="58">
        <v>50</v>
      </c>
      <c r="E45" s="67" t="s">
        <v>83</v>
      </c>
      <c r="F45" s="68">
        <v>1583</v>
      </c>
      <c r="G45" s="23"/>
      <c r="H45" s="23"/>
      <c r="I45" s="36" t="s">
        <v>36</v>
      </c>
      <c r="J45" s="17">
        <f>IF(I45="Less(-)",-1,1)</f>
        <v>1</v>
      </c>
      <c r="K45" s="18" t="s">
        <v>46</v>
      </c>
      <c r="L45" s="18" t="s">
        <v>6</v>
      </c>
      <c r="M45" s="43"/>
      <c r="N45" s="23"/>
      <c r="O45" s="23"/>
      <c r="P45" s="42"/>
      <c r="Q45" s="23"/>
      <c r="R45" s="23"/>
      <c r="S45" s="42"/>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59">
        <f>total_amount_ba($B$2,$D$2,D45,F45,J45,K45,M45)</f>
        <v>79150</v>
      </c>
      <c r="BB45" s="65">
        <f t="shared" si="3"/>
        <v>79150</v>
      </c>
      <c r="BC45" s="41" t="str">
        <f t="shared" si="4"/>
        <v>INR  Seventy Nine Thousand One Hundred &amp; Fifty  Only</v>
      </c>
      <c r="IE45" s="22">
        <v>1.01</v>
      </c>
      <c r="IF45" s="22" t="s">
        <v>37</v>
      </c>
      <c r="IG45" s="22" t="s">
        <v>33</v>
      </c>
      <c r="IH45" s="22">
        <v>123.223</v>
      </c>
      <c r="II45" s="22" t="s">
        <v>35</v>
      </c>
    </row>
    <row r="46" spans="1:243" s="21" customFormat="1" ht="34.5" customHeight="1">
      <c r="A46" s="44" t="s">
        <v>44</v>
      </c>
      <c r="B46" s="45"/>
      <c r="C46" s="46"/>
      <c r="D46" s="47"/>
      <c r="E46" s="47"/>
      <c r="F46" s="47"/>
      <c r="G46" s="47"/>
      <c r="H46" s="48"/>
      <c r="I46" s="48"/>
      <c r="J46" s="48"/>
      <c r="K46" s="48"/>
      <c r="L46" s="49"/>
      <c r="BA46" s="60">
        <f>SUM(BA13:BA45)</f>
        <v>1620418</v>
      </c>
      <c r="BB46" s="64">
        <f>SUM(BB13:BB45)</f>
        <v>1620418</v>
      </c>
      <c r="BC46" s="41" t="str">
        <f>SpellNumber($E$2,BB46)</f>
        <v>INR  Sixteen Lakh Twenty Thousand Four Hundred &amp; Eighteen  Only</v>
      </c>
      <c r="IE46" s="22">
        <v>4</v>
      </c>
      <c r="IF46" s="22" t="s">
        <v>38</v>
      </c>
      <c r="IG46" s="22" t="s">
        <v>43</v>
      </c>
      <c r="IH46" s="22">
        <v>10</v>
      </c>
      <c r="II46" s="22" t="s">
        <v>35</v>
      </c>
    </row>
    <row r="47" spans="1:243" s="26" customFormat="1" ht="33.75" customHeight="1">
      <c r="A47" s="45" t="s">
        <v>48</v>
      </c>
      <c r="B47" s="50"/>
      <c r="C47" s="24"/>
      <c r="D47" s="51"/>
      <c r="E47" s="52" t="s">
        <v>54</v>
      </c>
      <c r="F47" s="62"/>
      <c r="G47" s="53"/>
      <c r="H47" s="25"/>
      <c r="I47" s="25"/>
      <c r="J47" s="25"/>
      <c r="K47" s="54"/>
      <c r="L47" s="55"/>
      <c r="M47" s="56"/>
      <c r="O47" s="21"/>
      <c r="P47" s="21"/>
      <c r="Q47" s="21"/>
      <c r="R47" s="21"/>
      <c r="S47" s="21"/>
      <c r="BA47" s="61">
        <f>IF(ISBLANK(F47),0,IF(E47="Excess (+)",ROUND(BA46+(BA46*F47),2),IF(E47="Less (-)",ROUND(BA46+(BA46*F47*(-1)),2),IF(E47="At Par",BA46,0))))</f>
        <v>0</v>
      </c>
      <c r="BB47" s="63">
        <f>ROUND(BA47,0)</f>
        <v>0</v>
      </c>
      <c r="BC47" s="41" t="str">
        <f>SpellNumber($E$2,BA47)</f>
        <v>INR Zero Only</v>
      </c>
      <c r="IE47" s="27"/>
      <c r="IF47" s="27"/>
      <c r="IG47" s="27"/>
      <c r="IH47" s="27"/>
      <c r="II47" s="27"/>
    </row>
    <row r="48" spans="1:243" s="26" customFormat="1" ht="41.25" customHeight="1">
      <c r="A48" s="44" t="s">
        <v>47</v>
      </c>
      <c r="B48" s="44"/>
      <c r="C48" s="86" t="str">
        <f>SpellNumber($E$2,BA47)</f>
        <v>INR Zero Only</v>
      </c>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87"/>
      <c r="BB48" s="87"/>
      <c r="BC48" s="88"/>
      <c r="IE48" s="27"/>
      <c r="IF48" s="27"/>
      <c r="IG48" s="27"/>
      <c r="IH48" s="27"/>
      <c r="II48" s="27"/>
    </row>
    <row r="49" spans="3:243" s="12" customFormat="1" ht="14.25">
      <c r="C49" s="28"/>
      <c r="D49" s="28"/>
      <c r="E49" s="28"/>
      <c r="F49" s="28"/>
      <c r="G49" s="28"/>
      <c r="H49" s="28"/>
      <c r="I49" s="28"/>
      <c r="J49" s="28"/>
      <c r="K49" s="28"/>
      <c r="L49" s="28"/>
      <c r="M49" s="28"/>
      <c r="O49" s="28"/>
      <c r="BA49" s="28"/>
      <c r="BC49" s="28"/>
      <c r="IE49" s="13"/>
      <c r="IF49" s="13"/>
      <c r="IG49" s="13"/>
      <c r="IH49" s="13"/>
      <c r="II49" s="13"/>
    </row>
  </sheetData>
  <sheetProtection password="EEC8" sheet="1" selectLockedCells="1"/>
  <mergeCells count="8">
    <mergeCell ref="A9:BC9"/>
    <mergeCell ref="C48:BC48"/>
    <mergeCell ref="A1:L1"/>
    <mergeCell ref="A4:BC4"/>
    <mergeCell ref="A5:BC5"/>
    <mergeCell ref="A6:BC6"/>
    <mergeCell ref="A7:BC7"/>
    <mergeCell ref="B8:BC8"/>
  </mergeCells>
  <dataValidations count="21">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7">
      <formula1>IF(E47="Select",-1,IF(E47="At Par",0,0))</formula1>
      <formula2>IF(E47="Select",-1,IF(E47="At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47">
      <formula1>0</formula1>
      <formula2>IF(E47&lt;&gt;"Select",99.9,0)</formula2>
    </dataValidation>
    <dataValidation type="list" allowBlank="1" showInputMessage="1" showErrorMessage="1" sqref="L13 L14 L15 L16 L17 L18 L19 L20 L21 L22 L23 L24 L25 L26 L27 L28 L29 L30 L31 L32 L33 L34 L35 L36 L37 L38 L39 L40 L41 L42 L43 L44 L45">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45">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45 M43 M40:M41 M38 M36 M34 M32 M30 M27:M28 M22:M23 M25">
      <formula1>0</formula1>
      <formula2>999999999999999</formula2>
    </dataValidation>
    <dataValidation allowBlank="1" showInputMessage="1" showErrorMessage="1" promptTitle="Item Description" prompt="Please enter Item Description in text" sqref="B39:B44 B29:B34 B19:B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7">
      <formula1>0</formula1>
      <formula2>99.9</formula2>
    </dataValidation>
    <dataValidation type="list" allowBlank="1" showInputMessage="1" showErrorMessage="1" sqref="C2">
      <formula1>"Normal, SingleWindow, Alternate"</formula1>
    </dataValidation>
    <dataValidation type="list" allowBlank="1" showInputMessage="1" showErrorMessage="1" sqref="E47">
      <formula1>"Select, Excess (+), Less (-)"</formula1>
    </dataValidation>
    <dataValidation type="decimal" allowBlank="1" showInputMessage="1" showErrorMessage="1" promptTitle="Quantity" prompt="Please enter the Quantity for this item. " errorTitle="Invalid Entry" error="Only Numeric Values are allowed. " sqref="D13:D45 F13:F45">
      <formula1>0</formula1>
      <formula2>999999999999999</formula2>
    </dataValidation>
    <dataValidation allowBlank="1" showInputMessage="1" showErrorMessage="1" promptTitle="Units" prompt="Please enter Units in text" sqref="E13:E45"/>
    <dataValidation type="decimal" allowBlank="1" showInputMessage="1" showErrorMessage="1" promptTitle="Rate Entry" prompt="Please enter the Inspection Charges in Rupees for this item. " errorTitle="Invaid Entry" error="Only Numeric Values are allowed. " sqref="Q13:Q4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45">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45">
      <formula1>0</formula1>
      <formula2>999999999999999</formula2>
    </dataValidation>
    <dataValidation allowBlank="1" showInputMessage="1" showErrorMessage="1" promptTitle="Itemcode/Make" prompt="Please enter text" sqref="C13:C45"/>
    <dataValidation type="decimal" allowBlank="1" showInputMessage="1" showErrorMessage="1" errorTitle="Invalid Entry" error="Only Numeric Values are allowed. " sqref="A13:A45">
      <formula1>0</formula1>
      <formula2>999999999999999</formula2>
    </dataValidation>
    <dataValidation type="list" showInputMessage="1" showErrorMessage="1" sqref="I13:I45">
      <formula1>"Excess(+), Less(-)"</formula1>
    </dataValidation>
    <dataValidation allowBlank="1" showInputMessage="1" showErrorMessage="1" promptTitle="Addition / Deduction" prompt="Please Choose the correct One" sqref="J13:J45"/>
    <dataValidation type="list" allowBlank="1" showInputMessage="1" showErrorMessage="1" sqref="K13:K45">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95" t="s">
        <v>2</v>
      </c>
      <c r="F6" s="95"/>
      <c r="G6" s="95"/>
      <c r="H6" s="95"/>
      <c r="I6" s="95"/>
      <c r="J6" s="95"/>
      <c r="K6" s="95"/>
    </row>
    <row r="7" spans="5:11" ht="14.25">
      <c r="E7" s="95"/>
      <c r="F7" s="95"/>
      <c r="G7" s="95"/>
      <c r="H7" s="95"/>
      <c r="I7" s="95"/>
      <c r="J7" s="95"/>
      <c r="K7" s="95"/>
    </row>
    <row r="8" spans="5:11" ht="14.25">
      <c r="E8" s="95"/>
      <c r="F8" s="95"/>
      <c r="G8" s="95"/>
      <c r="H8" s="95"/>
      <c r="I8" s="95"/>
      <c r="J8" s="95"/>
      <c r="K8" s="95"/>
    </row>
    <row r="9" spans="5:11" ht="14.25">
      <c r="E9" s="95"/>
      <c r="F9" s="95"/>
      <c r="G9" s="95"/>
      <c r="H9" s="95"/>
      <c r="I9" s="95"/>
      <c r="J9" s="95"/>
      <c r="K9" s="95"/>
    </row>
    <row r="10" spans="5:11" ht="14.25">
      <c r="E10" s="95"/>
      <c r="F10" s="95"/>
      <c r="G10" s="95"/>
      <c r="H10" s="95"/>
      <c r="I10" s="95"/>
      <c r="J10" s="95"/>
      <c r="K10" s="95"/>
    </row>
    <row r="11" spans="5:11" ht="14.25">
      <c r="E11" s="95"/>
      <c r="F11" s="95"/>
      <c r="G11" s="95"/>
      <c r="H11" s="95"/>
      <c r="I11" s="95"/>
      <c r="J11" s="95"/>
      <c r="K11" s="95"/>
    </row>
    <row r="12" spans="5:11" ht="14.25">
      <c r="E12" s="95"/>
      <c r="F12" s="95"/>
      <c r="G12" s="95"/>
      <c r="H12" s="95"/>
      <c r="I12" s="95"/>
      <c r="J12" s="95"/>
      <c r="K12" s="95"/>
    </row>
    <row r="13" spans="5:11" ht="14.25">
      <c r="E13" s="95"/>
      <c r="F13" s="95"/>
      <c r="G13" s="95"/>
      <c r="H13" s="95"/>
      <c r="I13" s="95"/>
      <c r="J13" s="95"/>
      <c r="K13" s="95"/>
    </row>
    <row r="14" spans="5:11" ht="14.25">
      <c r="E14" s="95"/>
      <c r="F14" s="95"/>
      <c r="G14" s="95"/>
      <c r="H14" s="95"/>
      <c r="I14" s="95"/>
      <c r="J14" s="95"/>
      <c r="K14" s="9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Rahul</cp:lastModifiedBy>
  <cp:lastPrinted>2015-01-07T05:41:29Z</cp:lastPrinted>
  <dcterms:created xsi:type="dcterms:W3CDTF">2009-01-30T06:42:42Z</dcterms:created>
  <dcterms:modified xsi:type="dcterms:W3CDTF">2022-12-20T09:53:04Z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