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360" windowHeight="754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<sst xmlns="http://schemas.openxmlformats.org/spreadsheetml/2006/main" count="213" uniqueCount="78">
  <si>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</si>
  <si>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</si>
  <si>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</si>
  <si>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</si>
  <si>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</si>
  <si>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</si>
  <si>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</si>
  <si>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</si>
  <si>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</si>
  <si>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</si>
  <si>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</si>
  <si>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</si>
  <si>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</si>
  <si>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</si>
  <si>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</si>
  <si>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</si>
  <si>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</si>
  <si>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</si>
  <si>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</si>
  <si>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</si>
  <si>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</si>
  <si>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</si>
  <si>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</si>
  <si>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</si>
  <si>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</si>
  <si>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</si>
  <si>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</si>
  <si>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</si>
  <si>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</si>
  <si>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</si>
  <si>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</si>
  <si>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</si>
  <si>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</si>
  <si>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</si>
  <si>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</si>
  <si>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</si>
  <si>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</si>
  <si>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</si>
  <si>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</si>
  <si>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</si>
  <si>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</si>
  <si>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</si>
  <si>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</si>
  <si>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</si>
  <si>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</si>
  <si>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</si>
  <si>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</si>
  <si>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</si>
  <si>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</si>
  <si>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</si>
  <si>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</si>
  <si>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</si>
  <si>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</si>
  <si>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</si>
  <si>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</si>
  <si>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</si>
  <si>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</si>
  <si>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</si>
  <si>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</si>
  <si>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</si>
  <si>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Component</t>
  </si>
  <si>
    <t>Tender Inviting Authority: DOIP, IIT, Kanpur</t>
  </si>
  <si>
    <t>Nos.</t>
  </si>
  <si>
    <t>Mtrs.</t>
  </si>
  <si>
    <t>Supply, installation, testing &amp; commissioning of wall hanging drinking online water cooler fountain with bottle filler facility, cooling capacity 8 GPH (gallons per hours) of 50oF drinking water, based on 800 F inlet water and 900 F ambient, per ASHRAE 18 testing , made by stainless steel body, ADA cooler, size approx 472 mm depth x 447 mm width, flexible bubbler guard, operated between 20/50 to 105/120 PSI, chiller unit suitable to R134a refrigerant, adjustable thermostat control, suitable for 220-230v/50-60 hz A/C supply complete with all accessories which include Push bar, the water fountain shall possess EPA/NSF/ANSI (61 &amp; 372) registered antimicrobial copper that flights off microoganisms.  energy star saving certification, Mechanical + Sensor Both operation and to be placed at different location of building. installing the water fountain for proper functioning and aesthetic view as directed by the engineer-in-charge without any extra cost. (Note:- 5 Year Limited Warranty on the refrigeration system of the unit Electrical components and water system are warranted for 1 Year DLP from date of installation).</t>
  </si>
  <si>
    <t>Supplying Installation and testing commissioning of inline filtration system with 12 Ltr HPT tank within enclosed cabinet. HPT pressure wave tank auto built pressure 3 kg, Consist of 2 Nos. booster pump (min 150 GPD), sediment, corban and Nano filtration will be in closed cabinet.</t>
  </si>
  <si>
    <t>Supply &amp; fixing of following PVC/PPR drain pipe heavy duty 3 mm thick outer dia for drain line  with elbow  &amp; bands , clamps  on surface / recessed with  as reqd.</t>
  </si>
  <si>
    <t>20 mm dia</t>
  </si>
  <si>
    <t>25 mm dia</t>
  </si>
  <si>
    <t>32 mm dia</t>
  </si>
  <si>
    <t>40 mm dia</t>
  </si>
  <si>
    <t>Supplying &amp; Fixing of flexible drain pipe heavy duty in split type Ac's with clamps , supports etc. as reqd.</t>
  </si>
  <si>
    <t>Supplying &amp; fixing of plug top of anchor make as reqd.</t>
  </si>
  <si>
    <t>15/16 amp</t>
  </si>
  <si>
    <t>Supplying &amp; fixing of metallic plug top/ metallic socket  20 Amp. of Legrand make in  window Acs / deep freezer complete with connection  as reqd.</t>
  </si>
  <si>
    <t>15 Amp. Metallic Plug Top</t>
  </si>
  <si>
    <t>Name of Work: Annual Rate Contract for SITC of drinking water fountain with bottle filling station for Academic Buildings and associated works in IIT Kanpur campus</t>
  </si>
  <si>
    <t>NIT No:  EandM/01/12/2023-1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</si>
</sst>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9" applyNumberFormat="1" applyFont="1" applyFill="1" applyBorder="1" applyAlignment="1">
      <alignment horizontal="left" wrapText="1"/>
      <protection/>
    </xf>
    <xf numFmtId="0" fontId="40" fillId="0" borderId="12" xfId="55" applyFont="1" applyFill="1" applyBorder="1" applyAlignment="1">
      <alignment horizontal="justify"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3" xfId="56" applyNumberFormat="1" applyFont="1" applyFill="1" applyBorder="1" applyAlignment="1" applyProtection="1">
      <alignment horizontal="center" wrapText="1"/>
      <protection locked="0"/>
    </xf>
    <xf numFmtId="0" fontId="7" fillId="34" borderId="14" xfId="59" applyNumberFormat="1" applyFont="1" applyFill="1" applyBorder="1" applyAlignment="1" applyProtection="1">
      <alignment horizontal="left" vertical="top"/>
      <protection locked="0"/>
    </xf>
    <xf numFmtId="0" fontId="7" fillId="0" borderId="12" xfId="56" applyNumberFormat="1" applyFont="1" applyFill="1" applyBorder="1" applyAlignment="1" applyProtection="1">
      <alignment horizontal="center" vertical="top"/>
      <protection/>
    </xf>
    <xf numFmtId="0" fontId="14" fillId="0" borderId="12" xfId="59" applyNumberFormat="1" applyFont="1" applyFill="1" applyBorder="1" applyAlignment="1">
      <alignment horizontal="center" vertical="top" wrapText="1"/>
      <protection/>
    </xf>
    <xf numFmtId="0" fontId="11" fillId="0" borderId="14" xfId="56" applyNumberFormat="1" applyFont="1" applyFill="1" applyBorder="1" applyAlignment="1">
      <alignment horizontal="center" vertical="center" wrapText="1"/>
      <protection/>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75" zoomScaleNormal="75" zoomScalePageLayoutView="0" workbookViewId="0" topLeftCell="A1">
      <selection activeCell="B14" sqref="B14"/>
    </sheetView>
  </sheetViews>
  <sheetFormatPr defaultColWidth="9.140625" defaultRowHeight="15"/>
  <cols>
    <col min="1" max="1" width="9.57421875" style="1" customWidth="1"/>
    <col min="2" max="2" width="65.57421875" style="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6" t="str">
        <f>B2&amp;" BoQ"</f>
        <v>Percentage BoQ</v>
      </c>
      <c r="B1" s="56"/>
      <c r="C1" s="56"/>
      <c r="D1" s="56"/>
      <c r="E1" s="56"/>
      <c r="F1" s="56"/>
      <c r="G1" s="56"/>
      <c r="H1" s="56"/>
      <c r="I1" s="56"/>
      <c r="J1" s="56"/>
      <c r="K1" s="56"/>
      <c r="L1" s="5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57" t="s">
        <v>61</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IE4" s="10"/>
      <c r="IF4" s="10"/>
      <c r="IG4" s="10"/>
      <c r="IH4" s="10"/>
      <c r="II4" s="10"/>
    </row>
    <row r="5" spans="1:243" s="9" customFormat="1" ht="38.25" customHeight="1">
      <c r="A5" s="57" t="s">
        <v>76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IE5" s="10"/>
      <c r="IF5" s="10"/>
      <c r="IG5" s="10"/>
      <c r="IH5" s="10"/>
      <c r="II5" s="10"/>
    </row>
    <row r="6" spans="1:243" s="9" customFormat="1" ht="30.75" customHeight="1">
      <c r="A6" s="57" t="s">
        <v>77</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IE6" s="10"/>
      <c r="IF6" s="10"/>
      <c r="IG6" s="10"/>
      <c r="IH6" s="10"/>
      <c r="II6" s="10"/>
    </row>
    <row r="7" spans="1:243" s="9" customFormat="1" ht="29.25" customHeight="1" hidden="1">
      <c r="A7" s="58" t="s">
        <v>7</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IE7" s="10"/>
      <c r="IF7" s="10"/>
      <c r="IG7" s="10"/>
      <c r="IH7" s="10"/>
      <c r="II7" s="10"/>
    </row>
    <row r="8" spans="1:243" s="12" customFormat="1" ht="58.5" customHeight="1">
      <c r="A8" s="11" t="s">
        <v>40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IE8" s="13"/>
      <c r="IF8" s="13"/>
      <c r="IG8" s="13"/>
      <c r="IH8" s="13"/>
      <c r="II8" s="13"/>
    </row>
    <row r="9" spans="1:243" s="14" customFormat="1" ht="61.5" customHeight="1">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49</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60</v>
      </c>
      <c r="C13" s="52" t="s">
        <v>43</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17">
        <v>1</v>
      </c>
      <c r="IB13" s="17" t="s">
        <v>60</v>
      </c>
      <c r="IC13" s="17" t="s">
        <v>43</v>
      </c>
      <c r="IE13" s="18"/>
      <c r="IF13" s="18"/>
      <c r="IG13" s="18"/>
      <c r="IH13" s="18"/>
      <c r="II13" s="18"/>
    </row>
    <row r="14" spans="1:243" s="17" customFormat="1" ht="255">
      <c r="A14" s="20">
        <v>1.01</v>
      </c>
      <c r="B14" s="55" t="s">
        <v>64</v>
      </c>
      <c r="C14" s="52" t="s">
        <v>44</v>
      </c>
      <c r="D14" s="53">
        <v>75</v>
      </c>
      <c r="E14" s="53" t="s">
        <v>62</v>
      </c>
      <c r="F14" s="43">
        <v>98000</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7350000</v>
      </c>
      <c r="BB14" s="50">
        <f>BA14+SUM(N14:AZ14)</f>
        <v>7350000</v>
      </c>
      <c r="BC14" s="51" t="str">
        <f>SpellNumber(L14,BB14)</f>
        <v>INR  Seventy Three Lakh Fifty Thousand    Only</v>
      </c>
      <c r="IA14" s="17">
        <v>1.01</v>
      </c>
      <c r="IB14" s="17" t="s">
        <v>64</v>
      </c>
      <c r="IC14" s="17" t="s">
        <v>44</v>
      </c>
      <c r="ID14" s="17">
        <v>75</v>
      </c>
      <c r="IE14" s="18" t="s">
        <v>62</v>
      </c>
      <c r="IF14" s="18"/>
      <c r="IG14" s="18"/>
      <c r="IH14" s="18"/>
      <c r="II14" s="18"/>
    </row>
    <row r="15" spans="1:243" s="17" customFormat="1" ht="75">
      <c r="A15" s="20">
        <v>1.02</v>
      </c>
      <c r="B15" s="55" t="s">
        <v>65</v>
      </c>
      <c r="C15" s="52" t="s">
        <v>45</v>
      </c>
      <c r="D15" s="53">
        <v>55</v>
      </c>
      <c r="E15" s="53" t="s">
        <v>62</v>
      </c>
      <c r="F15" s="43">
        <v>19800</v>
      </c>
      <c r="G15" s="44"/>
      <c r="H15" s="44"/>
      <c r="I15" s="45" t="s">
        <v>34</v>
      </c>
      <c r="J15" s="46">
        <f>IF(I15="Less(-)",-1,1)</f>
        <v>1</v>
      </c>
      <c r="K15" s="44" t="s">
        <v>35</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f>
        <v>1089000</v>
      </c>
      <c r="BB15" s="50">
        <f>BA15+SUM(N15:AZ15)</f>
        <v>1089000</v>
      </c>
      <c r="BC15" s="51" t="str">
        <f>SpellNumber(L15,BB15)</f>
        <v>INR  Ten Lakh Eighty Nine Thousand    Only</v>
      </c>
      <c r="IA15" s="17">
        <v>1.02</v>
      </c>
      <c r="IB15" s="17" t="s">
        <v>65</v>
      </c>
      <c r="IC15" s="17" t="s">
        <v>45</v>
      </c>
      <c r="ID15" s="17">
        <v>55</v>
      </c>
      <c r="IE15" s="18" t="s">
        <v>62</v>
      </c>
      <c r="IF15" s="18"/>
      <c r="IG15" s="18"/>
      <c r="IH15" s="18"/>
      <c r="II15" s="18"/>
    </row>
    <row r="16" spans="1:243" s="17" customFormat="1" ht="45">
      <c r="A16" s="20">
        <v>1.03</v>
      </c>
      <c r="B16" s="55" t="s">
        <v>66</v>
      </c>
      <c r="C16" s="52" t="s">
        <v>50</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17">
        <v>1.03</v>
      </c>
      <c r="IB16" s="17" t="s">
        <v>66</v>
      </c>
      <c r="IC16" s="17" t="s">
        <v>50</v>
      </c>
      <c r="IE16" s="18"/>
      <c r="IF16" s="18"/>
      <c r="IG16" s="18"/>
      <c r="IH16" s="18"/>
      <c r="II16" s="18"/>
    </row>
    <row r="17" spans="1:243" s="17" customFormat="1" ht="15">
      <c r="A17" s="20">
        <v>1.04</v>
      </c>
      <c r="B17" s="55" t="s">
        <v>67</v>
      </c>
      <c r="C17" s="52" t="s">
        <v>46</v>
      </c>
      <c r="D17" s="53">
        <v>5</v>
      </c>
      <c r="E17" s="53" t="s">
        <v>63</v>
      </c>
      <c r="F17" s="43">
        <v>127</v>
      </c>
      <c r="G17" s="44"/>
      <c r="H17" s="44"/>
      <c r="I17" s="45" t="s">
        <v>34</v>
      </c>
      <c r="J17" s="46">
        <f aca="true" t="shared" si="0" ref="J17:J28">IF(I17="Less(-)",-1,1)</f>
        <v>1</v>
      </c>
      <c r="K17" s="44" t="s">
        <v>35</v>
      </c>
      <c r="L17" s="44" t="s">
        <v>4</v>
      </c>
      <c r="M17" s="47"/>
      <c r="N17" s="44"/>
      <c r="O17" s="44"/>
      <c r="P17" s="48"/>
      <c r="Q17" s="44"/>
      <c r="R17" s="44"/>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(total_amount_ba($B$2,$D$2,D17,F17,J17,K17,M17))</f>
        <v>635</v>
      </c>
      <c r="BB17" s="50">
        <f aca="true" t="shared" si="1" ref="BB17:BB28">BA17+SUM(N17:AZ17)</f>
        <v>635</v>
      </c>
      <c r="BC17" s="51" t="str">
        <f aca="true" t="shared" si="2" ref="BC17:BC28">SpellNumber(L17,BB17)</f>
        <v>INR  Six Hundred &amp; Thirty Five  Only</v>
      </c>
      <c r="IA17" s="17">
        <v>1.04</v>
      </c>
      <c r="IB17" s="17" t="s">
        <v>67</v>
      </c>
      <c r="IC17" s="17" t="s">
        <v>46</v>
      </c>
      <c r="ID17" s="17">
        <v>5</v>
      </c>
      <c r="IE17" s="18" t="s">
        <v>63</v>
      </c>
      <c r="IF17" s="18"/>
      <c r="IG17" s="18"/>
      <c r="IH17" s="18"/>
      <c r="II17" s="18"/>
    </row>
    <row r="18" spans="1:243" s="17" customFormat="1" ht="15">
      <c r="A18" s="20">
        <v>1.05</v>
      </c>
      <c r="B18" s="55" t="s">
        <v>68</v>
      </c>
      <c r="C18" s="52" t="s">
        <v>51</v>
      </c>
      <c r="D18" s="53">
        <v>5</v>
      </c>
      <c r="E18" s="53" t="s">
        <v>63</v>
      </c>
      <c r="F18" s="43">
        <v>144</v>
      </c>
      <c r="G18" s="44"/>
      <c r="H18" s="44"/>
      <c r="I18" s="45" t="s">
        <v>34</v>
      </c>
      <c r="J18" s="46">
        <f t="shared" si="0"/>
        <v>1</v>
      </c>
      <c r="K18" s="44" t="s">
        <v>35</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(total_amount_ba($B$2,$D$2,D18,F18,J18,K18,M18))</f>
        <v>720</v>
      </c>
      <c r="BB18" s="50">
        <f t="shared" si="1"/>
        <v>720</v>
      </c>
      <c r="BC18" s="51" t="str">
        <f t="shared" si="2"/>
        <v>INR  Seven Hundred &amp; Twenty  Only</v>
      </c>
      <c r="IA18" s="17">
        <v>1.05</v>
      </c>
      <c r="IB18" s="17" t="s">
        <v>68</v>
      </c>
      <c r="IC18" s="17" t="s">
        <v>51</v>
      </c>
      <c r="ID18" s="17">
        <v>5</v>
      </c>
      <c r="IE18" s="18" t="s">
        <v>63</v>
      </c>
      <c r="IF18" s="18"/>
      <c r="IG18" s="18"/>
      <c r="IH18" s="18"/>
      <c r="II18" s="18"/>
    </row>
    <row r="19" spans="1:243" s="17" customFormat="1" ht="15">
      <c r="A19" s="20">
        <v>1.06</v>
      </c>
      <c r="B19" s="55" t="s">
        <v>69</v>
      </c>
      <c r="C19" s="52" t="s">
        <v>52</v>
      </c>
      <c r="D19" s="53">
        <v>5</v>
      </c>
      <c r="E19" s="53" t="s">
        <v>63</v>
      </c>
      <c r="F19" s="43">
        <v>134</v>
      </c>
      <c r="G19" s="44"/>
      <c r="H19" s="44"/>
      <c r="I19" s="45" t="s">
        <v>34</v>
      </c>
      <c r="J19" s="46">
        <f t="shared" si="0"/>
        <v>1</v>
      </c>
      <c r="K19" s="44" t="s">
        <v>35</v>
      </c>
      <c r="L19" s="44" t="s">
        <v>4</v>
      </c>
      <c r="M19" s="47"/>
      <c r="N19" s="44"/>
      <c r="O19" s="44"/>
      <c r="P19" s="48"/>
      <c r="Q19" s="44"/>
      <c r="R19" s="44"/>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(total_amount_ba($B$2,$D$2,D19,F19,J19,K19,M19))</f>
        <v>670</v>
      </c>
      <c r="BB19" s="50">
        <f t="shared" si="1"/>
        <v>670</v>
      </c>
      <c r="BC19" s="51" t="str">
        <f t="shared" si="2"/>
        <v>INR  Six Hundred &amp; Seventy  Only</v>
      </c>
      <c r="IA19" s="17">
        <v>1.06</v>
      </c>
      <c r="IB19" s="17" t="s">
        <v>69</v>
      </c>
      <c r="IC19" s="17" t="s">
        <v>52</v>
      </c>
      <c r="ID19" s="17">
        <v>5</v>
      </c>
      <c r="IE19" s="18" t="s">
        <v>63</v>
      </c>
      <c r="IF19" s="18"/>
      <c r="IG19" s="18"/>
      <c r="IH19" s="18"/>
      <c r="II19" s="18"/>
    </row>
    <row r="20" spans="1:243" s="17" customFormat="1" ht="15">
      <c r="A20" s="20">
        <v>1.07</v>
      </c>
      <c r="B20" s="55" t="s">
        <v>70</v>
      </c>
      <c r="C20" s="52" t="s">
        <v>47</v>
      </c>
      <c r="D20" s="53">
        <v>5</v>
      </c>
      <c r="E20" s="53" t="s">
        <v>63</v>
      </c>
      <c r="F20" s="43">
        <v>145</v>
      </c>
      <c r="G20" s="44"/>
      <c r="H20" s="44"/>
      <c r="I20" s="45" t="s">
        <v>34</v>
      </c>
      <c r="J20" s="46">
        <f t="shared" si="0"/>
        <v>1</v>
      </c>
      <c r="K20" s="44" t="s">
        <v>35</v>
      </c>
      <c r="L20" s="44" t="s">
        <v>4</v>
      </c>
      <c r="M20" s="47"/>
      <c r="N20" s="44"/>
      <c r="O20" s="44"/>
      <c r="P20" s="48"/>
      <c r="Q20" s="44"/>
      <c r="R20" s="44"/>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(total_amount_ba($B$2,$D$2,D20,F20,J20,K20,M20))</f>
        <v>725</v>
      </c>
      <c r="BB20" s="50">
        <f t="shared" si="1"/>
        <v>725</v>
      </c>
      <c r="BC20" s="51" t="str">
        <f t="shared" si="2"/>
        <v>INR  Seven Hundred &amp; Twenty Five  Only</v>
      </c>
      <c r="IA20" s="17">
        <v>1.07</v>
      </c>
      <c r="IB20" s="17" t="s">
        <v>70</v>
      </c>
      <c r="IC20" s="17" t="s">
        <v>47</v>
      </c>
      <c r="ID20" s="17">
        <v>5</v>
      </c>
      <c r="IE20" s="18" t="s">
        <v>63</v>
      </c>
      <c r="IF20" s="18"/>
      <c r="IG20" s="18"/>
      <c r="IH20" s="18"/>
      <c r="II20" s="18"/>
    </row>
    <row r="21" spans="1:243" s="17" customFormat="1" ht="28.5" customHeight="1">
      <c r="A21" s="20">
        <v>1.08</v>
      </c>
      <c r="B21" s="55" t="s">
        <v>71</v>
      </c>
      <c r="C21" s="52" t="s">
        <v>53</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IA21" s="17">
        <v>1.08</v>
      </c>
      <c r="IB21" s="17" t="s">
        <v>71</v>
      </c>
      <c r="IC21" s="17" t="s">
        <v>53</v>
      </c>
      <c r="IE21" s="18"/>
      <c r="IF21" s="18"/>
      <c r="IG21" s="18"/>
      <c r="IH21" s="18"/>
      <c r="II21" s="18"/>
    </row>
    <row r="22" spans="1:243" s="17" customFormat="1" ht="15">
      <c r="A22" s="20">
        <v>1.09</v>
      </c>
      <c r="B22" s="55" t="s">
        <v>67</v>
      </c>
      <c r="C22" s="52" t="s">
        <v>48</v>
      </c>
      <c r="D22" s="53">
        <v>5</v>
      </c>
      <c r="E22" s="53" t="s">
        <v>63</v>
      </c>
      <c r="F22" s="43">
        <v>104</v>
      </c>
      <c r="G22" s="44"/>
      <c r="H22" s="44"/>
      <c r="I22" s="45" t="s">
        <v>34</v>
      </c>
      <c r="J22" s="46">
        <f t="shared" si="0"/>
        <v>1</v>
      </c>
      <c r="K22" s="44" t="s">
        <v>35</v>
      </c>
      <c r="L22" s="44" t="s">
        <v>4</v>
      </c>
      <c r="M22" s="47"/>
      <c r="N22" s="44"/>
      <c r="O22" s="44"/>
      <c r="P22" s="48"/>
      <c r="Q22" s="44"/>
      <c r="R22" s="44"/>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(total_amount_ba($B$2,$D$2,D22,F22,J22,K22,M22))</f>
        <v>520</v>
      </c>
      <c r="BB22" s="50">
        <f t="shared" si="1"/>
        <v>520</v>
      </c>
      <c r="BC22" s="51" t="str">
        <f t="shared" si="2"/>
        <v>INR  Five Hundred &amp; Twenty  Only</v>
      </c>
      <c r="IA22" s="17">
        <v>1.09</v>
      </c>
      <c r="IB22" s="17" t="s">
        <v>67</v>
      </c>
      <c r="IC22" s="17" t="s">
        <v>48</v>
      </c>
      <c r="ID22" s="17">
        <v>5</v>
      </c>
      <c r="IE22" s="18" t="s">
        <v>63</v>
      </c>
      <c r="IF22" s="18"/>
      <c r="IG22" s="18"/>
      <c r="IH22" s="18"/>
      <c r="II22" s="18"/>
    </row>
    <row r="23" spans="1:243" s="17" customFormat="1" ht="15">
      <c r="A23" s="20">
        <v>1.1</v>
      </c>
      <c r="B23" s="55" t="s">
        <v>68</v>
      </c>
      <c r="C23" s="52" t="s">
        <v>54</v>
      </c>
      <c r="D23" s="53">
        <v>5</v>
      </c>
      <c r="E23" s="53" t="s">
        <v>63</v>
      </c>
      <c r="F23" s="43">
        <v>109</v>
      </c>
      <c r="G23" s="44"/>
      <c r="H23" s="44"/>
      <c r="I23" s="45" t="s">
        <v>34</v>
      </c>
      <c r="J23" s="46">
        <f t="shared" si="0"/>
        <v>1</v>
      </c>
      <c r="K23" s="44" t="s">
        <v>35</v>
      </c>
      <c r="L23" s="44" t="s">
        <v>4</v>
      </c>
      <c r="M23" s="47"/>
      <c r="N23" s="44"/>
      <c r="O23" s="44"/>
      <c r="P23" s="48"/>
      <c r="Q23" s="44"/>
      <c r="R23" s="44"/>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(total_amount_ba($B$2,$D$2,D23,F23,J23,K23,M23))</f>
        <v>545</v>
      </c>
      <c r="BB23" s="50">
        <f t="shared" si="1"/>
        <v>545</v>
      </c>
      <c r="BC23" s="51" t="str">
        <f t="shared" si="2"/>
        <v>INR  Five Hundred &amp; Forty Five  Only</v>
      </c>
      <c r="IA23" s="17">
        <v>1.1</v>
      </c>
      <c r="IB23" s="17" t="s">
        <v>68</v>
      </c>
      <c r="IC23" s="17" t="s">
        <v>54</v>
      </c>
      <c r="ID23" s="17">
        <v>5</v>
      </c>
      <c r="IE23" s="18" t="s">
        <v>63</v>
      </c>
      <c r="IF23" s="18"/>
      <c r="IG23" s="18"/>
      <c r="IH23" s="18"/>
      <c r="II23" s="18"/>
    </row>
    <row r="24" spans="1:243" s="17" customFormat="1" ht="15">
      <c r="A24" s="20">
        <v>1.11</v>
      </c>
      <c r="B24" s="55" t="s">
        <v>69</v>
      </c>
      <c r="C24" s="52" t="s">
        <v>55</v>
      </c>
      <c r="D24" s="53">
        <v>5</v>
      </c>
      <c r="E24" s="53" t="s">
        <v>63</v>
      </c>
      <c r="F24" s="43">
        <v>115</v>
      </c>
      <c r="G24" s="44"/>
      <c r="H24" s="44"/>
      <c r="I24" s="45" t="s">
        <v>34</v>
      </c>
      <c r="J24" s="46">
        <f t="shared" si="0"/>
        <v>1</v>
      </c>
      <c r="K24" s="44" t="s">
        <v>35</v>
      </c>
      <c r="L24" s="44" t="s">
        <v>4</v>
      </c>
      <c r="M24" s="47"/>
      <c r="N24" s="44"/>
      <c r="O24" s="44"/>
      <c r="P24" s="48"/>
      <c r="Q24" s="44"/>
      <c r="R24" s="44"/>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9">
        <f>(total_amount_ba($B$2,$D$2,D24,F24,J24,K24,M24))</f>
        <v>575</v>
      </c>
      <c r="BB24" s="50">
        <f t="shared" si="1"/>
        <v>575</v>
      </c>
      <c r="BC24" s="51" t="str">
        <f t="shared" si="2"/>
        <v>INR  Five Hundred &amp; Seventy Five  Only</v>
      </c>
      <c r="IA24" s="17">
        <v>1.11</v>
      </c>
      <c r="IB24" s="17" t="s">
        <v>69</v>
      </c>
      <c r="IC24" s="17" t="s">
        <v>55</v>
      </c>
      <c r="ID24" s="17">
        <v>5</v>
      </c>
      <c r="IE24" s="18" t="s">
        <v>63</v>
      </c>
      <c r="IF24" s="18"/>
      <c r="IG24" s="18"/>
      <c r="IH24" s="18"/>
      <c r="II24" s="18"/>
    </row>
    <row r="25" spans="1:243" s="17" customFormat="1" ht="15">
      <c r="A25" s="20">
        <v>1.12</v>
      </c>
      <c r="B25" s="55" t="s">
        <v>72</v>
      </c>
      <c r="C25" s="52" t="s">
        <v>56</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IA25" s="17">
        <v>1.12</v>
      </c>
      <c r="IB25" s="17" t="s">
        <v>72</v>
      </c>
      <c r="IC25" s="17" t="s">
        <v>56</v>
      </c>
      <c r="IE25" s="18"/>
      <c r="IF25" s="18"/>
      <c r="IG25" s="18"/>
      <c r="IH25" s="18"/>
      <c r="II25" s="18"/>
    </row>
    <row r="26" spans="1:243" s="17" customFormat="1" ht="15">
      <c r="A26" s="20">
        <v>1.13</v>
      </c>
      <c r="B26" s="55" t="s">
        <v>73</v>
      </c>
      <c r="C26" s="52" t="s">
        <v>57</v>
      </c>
      <c r="D26" s="53">
        <v>5</v>
      </c>
      <c r="E26" s="53" t="s">
        <v>62</v>
      </c>
      <c r="F26" s="43">
        <v>131</v>
      </c>
      <c r="G26" s="44"/>
      <c r="H26" s="44"/>
      <c r="I26" s="45" t="s">
        <v>34</v>
      </c>
      <c r="J26" s="46">
        <f t="shared" si="0"/>
        <v>1</v>
      </c>
      <c r="K26" s="44" t="s">
        <v>35</v>
      </c>
      <c r="L26" s="44" t="s">
        <v>4</v>
      </c>
      <c r="M26" s="47"/>
      <c r="N26" s="44"/>
      <c r="O26" s="44"/>
      <c r="P26" s="48"/>
      <c r="Q26" s="44"/>
      <c r="R26" s="44"/>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(total_amount_ba($B$2,$D$2,D26,F26,J26,K26,M26))</f>
        <v>655</v>
      </c>
      <c r="BB26" s="50">
        <f t="shared" si="1"/>
        <v>655</v>
      </c>
      <c r="BC26" s="51" t="str">
        <f t="shared" si="2"/>
        <v>INR  Six Hundred &amp; Fifty Five  Only</v>
      </c>
      <c r="IA26" s="17">
        <v>1.13</v>
      </c>
      <c r="IB26" s="17" t="s">
        <v>73</v>
      </c>
      <c r="IC26" s="17" t="s">
        <v>57</v>
      </c>
      <c r="ID26" s="17">
        <v>5</v>
      </c>
      <c r="IE26" s="18" t="s">
        <v>62</v>
      </c>
      <c r="IF26" s="18"/>
      <c r="IG26" s="18"/>
      <c r="IH26" s="18"/>
      <c r="II26" s="18"/>
    </row>
    <row r="27" spans="1:243" s="17" customFormat="1" ht="45">
      <c r="A27" s="20">
        <v>1.14</v>
      </c>
      <c r="B27" s="55" t="s">
        <v>74</v>
      </c>
      <c r="C27" s="52" t="s">
        <v>58</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IA27" s="17">
        <v>1.14</v>
      </c>
      <c r="IB27" s="17" t="s">
        <v>74</v>
      </c>
      <c r="IC27" s="17" t="s">
        <v>58</v>
      </c>
      <c r="IE27" s="18"/>
      <c r="IF27" s="18"/>
      <c r="IG27" s="18"/>
      <c r="IH27" s="18"/>
      <c r="II27" s="18"/>
    </row>
    <row r="28" spans="1:243" s="17" customFormat="1" ht="15">
      <c r="A28" s="20">
        <v>1.15</v>
      </c>
      <c r="B28" s="55" t="s">
        <v>75</v>
      </c>
      <c r="C28" s="52" t="s">
        <v>59</v>
      </c>
      <c r="D28" s="53">
        <v>5</v>
      </c>
      <c r="E28" s="53" t="s">
        <v>62</v>
      </c>
      <c r="F28" s="43">
        <v>186</v>
      </c>
      <c r="G28" s="44"/>
      <c r="H28" s="44"/>
      <c r="I28" s="45" t="s">
        <v>34</v>
      </c>
      <c r="J28" s="46">
        <f t="shared" si="0"/>
        <v>1</v>
      </c>
      <c r="K28" s="44" t="s">
        <v>35</v>
      </c>
      <c r="L28" s="44" t="s">
        <v>4</v>
      </c>
      <c r="M28" s="47"/>
      <c r="N28" s="44"/>
      <c r="O28" s="44"/>
      <c r="P28" s="48"/>
      <c r="Q28" s="44"/>
      <c r="R28" s="44"/>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9">
        <f>(total_amount_ba($B$2,$D$2,D28,F28,J28,K28,M28))</f>
        <v>930</v>
      </c>
      <c r="BB28" s="50">
        <f t="shared" si="1"/>
        <v>930</v>
      </c>
      <c r="BC28" s="51" t="str">
        <f t="shared" si="2"/>
        <v>INR  Nine Hundred &amp; Thirty  Only</v>
      </c>
      <c r="IA28" s="17">
        <v>1.15</v>
      </c>
      <c r="IB28" s="17" t="s">
        <v>75</v>
      </c>
      <c r="IC28" s="17" t="s">
        <v>59</v>
      </c>
      <c r="ID28" s="17">
        <v>5</v>
      </c>
      <c r="IE28" s="18" t="s">
        <v>62</v>
      </c>
      <c r="IF28" s="18"/>
      <c r="IG28" s="18"/>
      <c r="IH28" s="18"/>
      <c r="II28" s="18"/>
    </row>
    <row r="29" spans="1:55" ht="30">
      <c r="A29" s="24" t="s">
        <v>36</v>
      </c>
      <c r="B29" s="24"/>
      <c r="C29" s="25"/>
      <c r="D29" s="39"/>
      <c r="E29" s="39"/>
      <c r="F29" s="39"/>
      <c r="G29" s="39"/>
      <c r="H29" s="40"/>
      <c r="I29" s="40"/>
      <c r="J29" s="40"/>
      <c r="K29" s="40"/>
      <c r="L29" s="39"/>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f>ROUND(SUM(BA14:BA28),0)</f>
        <v>8444975</v>
      </c>
      <c r="BB29" s="27">
        <f>SUM(BB14:BB28)</f>
        <v>8444975</v>
      </c>
      <c r="BC29" s="54" t="str">
        <f>SpellNumber(L29,BB29)</f>
        <v>  Eighty Four Lakh Forty Four Thousand Nine Hundred &amp; Seventy Five  Only</v>
      </c>
    </row>
    <row r="30" spans="1:55" ht="36.75" customHeight="1">
      <c r="A30" s="24" t="s">
        <v>37</v>
      </c>
      <c r="B30" s="24"/>
      <c r="C30" s="28"/>
      <c r="D30" s="29"/>
      <c r="E30" s="30" t="s">
        <v>42</v>
      </c>
      <c r="F30" s="31"/>
      <c r="G30" s="32"/>
      <c r="H30" s="33"/>
      <c r="I30" s="33"/>
      <c r="J30" s="33"/>
      <c r="K30" s="34"/>
      <c r="L30" s="35"/>
      <c r="M30" s="36"/>
      <c r="N30" s="33"/>
      <c r="O30" s="26"/>
      <c r="P30" s="26"/>
      <c r="Q30" s="26"/>
      <c r="R30" s="26"/>
      <c r="S30" s="26"/>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7">
        <f>IF(ISBLANK(F30),0,IF(E30="Excess (+)",ROUND(BA29+(BA29*F30),2),IF(E30="Less (-)",ROUND(BA29+(BA29*F30*(-1)),2),IF(E30="At Par",BA29,0))))</f>
        <v>0</v>
      </c>
      <c r="BB30" s="38">
        <f>ROUND(BA30,0)</f>
        <v>0</v>
      </c>
      <c r="BC30" s="19" t="str">
        <f>SpellNumber($E$2,BB30)</f>
        <v>INR Zero Only</v>
      </c>
    </row>
    <row r="31" spans="1:55" ht="33.75" customHeight="1">
      <c r="A31" s="24" t="s">
        <v>38</v>
      </c>
      <c r="B31" s="24"/>
      <c r="C31" s="61" t="str">
        <f>SpellNumber($E$2,BB30)</f>
        <v>INR Zero Only</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row>
  </sheetData>
  <sheetProtection password="D850" sheet="1"/>
  <autoFilter ref="A11:BC31"/>
  <mergeCells count="13">
    <mergeCell ref="D16:BC16"/>
    <mergeCell ref="D21:BC21"/>
    <mergeCell ref="D25:BC25"/>
    <mergeCell ref="D27:BC27"/>
    <mergeCell ref="C31:BC31"/>
    <mergeCell ref="A9:BC9"/>
    <mergeCell ref="D13:BC13"/>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ErrorMessage="1" sqref="D13 K14:K15 D16 K17:K20 D21 K22:K24 D25 K26 K28 D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5 G17:H20 G22:H24 G26:H26 G28:H28">
      <formula1>0</formula1>
      <formula2>999999999999999</formula2>
    </dataValidation>
    <dataValidation allowBlank="1" showInputMessage="1" showErrorMessage="1" promptTitle="Addition / Deduction" prompt="Please Choose the correct One" sqref="J14:J15 J17:J20 J22:J24 J26 J28">
      <formula1>0</formula1>
      <formula2>0</formula2>
    </dataValidation>
    <dataValidation type="list" showErrorMessage="1" sqref="I14:I15 I17:I20 I22:I24 I26 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7:O20 N22:O24 N26:O26 N28: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20 R22:R24 R26 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20 Q22:Q24 Q26 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0 M22:M24 M26 M28">
      <formula1>0</formula1>
      <formula2>999999999999999</formula2>
    </dataValidation>
    <dataValidation allowBlank="1" showInputMessage="1" showErrorMessage="1" promptTitle="Itemcode/Make" prompt="Please enter text" sqref="C13:C28">
      <formula1>0</formula1>
      <formula2>0</formula2>
    </dataValidation>
    <dataValidation type="list" allowBlank="1" showInputMessage="1" showErrorMessage="1" sqref="L18 L19 L20 L21 L22 L23 L24 L25 L26 L13 L14 L15 L16 L17 L28 L27">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2023-12-01T05:54:49Z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