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'BoQ1'!$A$11:$BC$20</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<sst xmlns="http://schemas.openxmlformats.org/spreadsheetml/2006/main" count="128" uniqueCount="58">
  <si>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</si>
  <si>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</si>
  <si>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</si>
  <si>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</si>
  <si>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</si>
  <si>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</si>
  <si>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</si>
  <si>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</si>
  <si>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</si>
  <si>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</si>
  <si>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</si>
  <si>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</si>
  <si>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</si>
  <si>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</si>
  <si>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</si>
  <si>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</si>
  <si>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</si>
  <si>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</si>
  <si>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</si>
  <si>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</si>
  <si>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</si>
  <si>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</si>
  <si>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</si>
  <si>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</si>
  <si>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</si>
  <si>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</si>
  <si>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</si>
  <si>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</si>
  <si>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</si>
  <si>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</si>
  <si>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</si>
  <si>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</si>
  <si>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</si>
  <si>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</si>
  <si>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</si>
  <si>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</si>
  <si>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</si>
  <si>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</si>
  <si>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</si>
  <si>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</si>
  <si>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</si>
  <si>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</si>
  <si>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</si>
  <si>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</si>
  <si>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</si>
  <si>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</si>
  <si>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</si>
  <si>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</si>
  <si>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</si>
  <si>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Nos.</t>
  </si>
  <si>
    <t xml:space="preserve">Supplying and drawing following sizes of FRLS PVC insulated copper conductor, single core cable in the existing surface/ recessed steel/ PVC conduit as required. </t>
  </si>
  <si>
    <t xml:space="preserve">3 x 1.5 sq. mm </t>
  </si>
  <si>
    <t>Supply and fixing of following LED light fixture with efficiency &gt;100 lumen/ watt, P.F. &gt;0.95, THD&lt;10%,  Electronic driver,  LED lamp, reflector, diffuser, MS body/housing holder etc. complete with all fixing accessories and lamp as required complete.</t>
  </si>
  <si>
    <t>36 watt recess mounting LED light fixture 300 x 1200 mm</t>
  </si>
  <si>
    <t>Dismantling, disconnecting old damaged unserviceable fl fitting/ exhaust fan/ ceiling fan/ bulkhead fitting with bracket etc. as reqd. and depositing in sectional store.</t>
  </si>
  <si>
    <t>Metre</t>
  </si>
  <si>
    <t>Name of Work: Replacement of tube lights of room no. C1 to C5 with LED Lights in IME at IIT Kanpur</t>
  </si>
  <si>
    <t>NIT No:   Electrical/18/12/2023-1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</si>
</sst>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8">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43" fillId="0" borderId="13" xfId="0" applyFont="1" applyFill="1" applyBorder="1" applyAlignment="1">
      <alignment vertical="center" wrapText="1"/>
    </xf>
    <xf numFmtId="0" fontId="44" fillId="0" borderId="13" xfId="56" applyFont="1" applyFill="1" applyBorder="1" applyAlignment="1">
      <alignment vertical="top" wrapText="1"/>
      <protection/>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8" fillId="0" borderId="23" xfId="56" applyFont="1" applyFill="1" applyBorder="1" applyAlignment="1">
      <alignment horizontal="center" vertical="top"/>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6"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20"/>
  <sheetViews>
    <sheetView showGridLines="0" zoomScale="77" zoomScaleNormal="77" zoomScalePageLayoutView="0" workbookViewId="0" topLeftCell="A1">
      <selection activeCell="B15" sqref="B15"/>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70" t="str">
        <f>B2&amp;" BoQ"</f>
        <v>Percentage BoQ</v>
      </c>
      <c r="B1" s="70"/>
      <c r="C1" s="70"/>
      <c r="D1" s="70"/>
      <c r="E1" s="70"/>
      <c r="F1" s="70"/>
      <c r="G1" s="70"/>
      <c r="H1" s="70"/>
      <c r="I1" s="70"/>
      <c r="J1" s="70"/>
      <c r="K1" s="70"/>
      <c r="L1" s="70"/>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1" t="s">
        <v>47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HZ4" s="10"/>
      <c r="IA4" s="10"/>
      <c r="IB4" s="10"/>
      <c r="IC4" s="10"/>
      <c r="ID4" s="10"/>
    </row>
    <row r="5" spans="1:238" s="9" customFormat="1" ht="38.25" customHeight="1">
      <c r="A5" s="71" t="s">
        <v>56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HZ5" s="10"/>
      <c r="IA5" s="10"/>
      <c r="IB5" s="10"/>
      <c r="IC5" s="10"/>
      <c r="ID5" s="10"/>
    </row>
    <row r="6" spans="1:238" s="9" customFormat="1" ht="30.75" customHeight="1">
      <c r="A6" s="71" t="s">
        <v>57</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HZ6" s="10"/>
      <c r="IA6" s="10"/>
      <c r="IB6" s="10"/>
      <c r="IC6" s="10"/>
      <c r="ID6" s="10"/>
    </row>
    <row r="7" spans="1:238" s="9" customFormat="1" ht="29.25" customHeight="1" hidden="1">
      <c r="A7" s="73"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HZ7" s="10"/>
      <c r="IA7" s="10"/>
      <c r="IB7" s="10"/>
      <c r="IC7" s="10"/>
      <c r="ID7" s="10"/>
    </row>
    <row r="8" spans="1:238" s="11" customFormat="1" ht="58.5" customHeight="1">
      <c r="A8" s="22"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HZ8" s="5"/>
      <c r="IA8" s="5"/>
      <c r="IB8" s="5"/>
      <c r="IC8" s="5"/>
      <c r="ID8" s="5"/>
    </row>
    <row r="9" spans="1:238" s="4" customFormat="1" ht="61.5" customHeight="1">
      <c r="A9" s="62" t="s">
        <v>48</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47.25">
      <c r="A13" s="52">
        <v>1</v>
      </c>
      <c r="B13" s="60" t="s">
        <v>50</v>
      </c>
      <c r="C13" s="46" t="s">
        <v>42</v>
      </c>
      <c r="D13" s="64"/>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6"/>
      <c r="HZ13" s="14"/>
      <c r="IA13" s="14">
        <v>1</v>
      </c>
      <c r="IB13" s="14" t="s">
        <v>50</v>
      </c>
      <c r="IC13" s="14" t="s">
        <v>42</v>
      </c>
      <c r="ID13" s="14"/>
    </row>
    <row r="14" spans="1:239" s="13" customFormat="1" ht="15.75">
      <c r="A14" s="52">
        <v>2</v>
      </c>
      <c r="B14" s="60" t="s">
        <v>51</v>
      </c>
      <c r="C14" s="46" t="s">
        <v>43</v>
      </c>
      <c r="D14" s="47">
        <v>15</v>
      </c>
      <c r="E14" s="48" t="s">
        <v>55</v>
      </c>
      <c r="F14" s="49">
        <v>83.3</v>
      </c>
      <c r="G14" s="53"/>
      <c r="H14" s="53"/>
      <c r="I14" s="54" t="s">
        <v>33</v>
      </c>
      <c r="J14" s="55">
        <f>IF(I14="Less(-)",-1,1)</f>
        <v>1</v>
      </c>
      <c r="K14" s="53" t="s">
        <v>34</v>
      </c>
      <c r="L14" s="53" t="s">
        <v>4</v>
      </c>
      <c r="M14" s="56"/>
      <c r="N14" s="57"/>
      <c r="O14" s="57"/>
      <c r="P14" s="58"/>
      <c r="Q14" s="57"/>
      <c r="R14" s="57"/>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0">
        <f>ROUND(total_amount_ba($B$2,$D$2,D14,F14,J14,K14,M14),0)</f>
        <v>1250</v>
      </c>
      <c r="BB14" s="59">
        <f>BA14+SUM(N14:AZ14)</f>
        <v>1250</v>
      </c>
      <c r="BC14" s="51" t="str">
        <f>SpellNumber(L14,BB14)</f>
        <v>INR  One Thousand Two Hundred &amp; Fifty  Only</v>
      </c>
      <c r="HZ14" s="14"/>
      <c r="IA14" s="14">
        <v>2</v>
      </c>
      <c r="IB14" s="14" t="s">
        <v>51</v>
      </c>
      <c r="IC14" s="14" t="s">
        <v>43</v>
      </c>
      <c r="ID14" s="14">
        <v>15</v>
      </c>
      <c r="IE14" s="13" t="s">
        <v>55</v>
      </c>
    </row>
    <row r="15" spans="1:238" s="13" customFormat="1" ht="63">
      <c r="A15" s="52">
        <v>3</v>
      </c>
      <c r="B15" s="61" t="s">
        <v>52</v>
      </c>
      <c r="C15" s="52"/>
      <c r="D15" s="64"/>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6"/>
      <c r="HZ15" s="14"/>
      <c r="IA15" s="14">
        <v>3</v>
      </c>
      <c r="IB15" s="14" t="s">
        <v>52</v>
      </c>
      <c r="IC15" s="14"/>
      <c r="ID15" s="14"/>
    </row>
    <row r="16" spans="1:239" s="13" customFormat="1" ht="31.5">
      <c r="A16" s="52">
        <v>4</v>
      </c>
      <c r="B16" s="61" t="s">
        <v>53</v>
      </c>
      <c r="C16" s="52"/>
      <c r="D16" s="47">
        <v>86</v>
      </c>
      <c r="E16" s="48" t="s">
        <v>49</v>
      </c>
      <c r="F16" s="49">
        <v>4723.37</v>
      </c>
      <c r="G16" s="53"/>
      <c r="H16" s="53"/>
      <c r="I16" s="54" t="s">
        <v>33</v>
      </c>
      <c r="J16" s="55">
        <f>IF(I16="Less(-)",-1,1)</f>
        <v>1</v>
      </c>
      <c r="K16" s="53" t="s">
        <v>34</v>
      </c>
      <c r="L16" s="53" t="s">
        <v>4</v>
      </c>
      <c r="M16" s="56"/>
      <c r="N16" s="57"/>
      <c r="O16" s="57"/>
      <c r="P16" s="58"/>
      <c r="Q16" s="57"/>
      <c r="R16" s="57"/>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0">
        <f>ROUND(total_amount_ba($B$2,$D$2,D16,F16,J16,K16,M16),0)</f>
        <v>406210</v>
      </c>
      <c r="BB16" s="59">
        <f>BA16+SUM(N16:AZ16)</f>
        <v>406210</v>
      </c>
      <c r="BC16" s="51" t="str">
        <f>SpellNumber(L16,BB16)</f>
        <v>INR  Four Lakh Six Thousand Two Hundred &amp; Ten  Only</v>
      </c>
      <c r="HZ16" s="14"/>
      <c r="IA16" s="14">
        <v>4</v>
      </c>
      <c r="IB16" s="14" t="s">
        <v>53</v>
      </c>
      <c r="IC16" s="14"/>
      <c r="ID16" s="14">
        <v>86</v>
      </c>
      <c r="IE16" s="13" t="s">
        <v>49</v>
      </c>
    </row>
    <row r="17" spans="1:239" s="13" customFormat="1" ht="47.25">
      <c r="A17" s="52">
        <v>5</v>
      </c>
      <c r="B17" s="61" t="s">
        <v>54</v>
      </c>
      <c r="C17" s="52"/>
      <c r="D17" s="47">
        <v>86</v>
      </c>
      <c r="E17" s="48" t="s">
        <v>49</v>
      </c>
      <c r="F17" s="49">
        <v>94.7</v>
      </c>
      <c r="G17" s="53"/>
      <c r="H17" s="53"/>
      <c r="I17" s="54" t="s">
        <v>33</v>
      </c>
      <c r="J17" s="55">
        <f>IF(I17="Less(-)",-1,1)</f>
        <v>1</v>
      </c>
      <c r="K17" s="53" t="s">
        <v>34</v>
      </c>
      <c r="L17" s="53" t="s">
        <v>4</v>
      </c>
      <c r="M17" s="56"/>
      <c r="N17" s="57"/>
      <c r="O17" s="57"/>
      <c r="P17" s="58"/>
      <c r="Q17" s="57"/>
      <c r="R17" s="57"/>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0">
        <f>ROUND(total_amount_ba($B$2,$D$2,D17,F17,J17,K17,M17),0)</f>
        <v>8144</v>
      </c>
      <c r="BB17" s="59">
        <f>BA17+SUM(N17:AZ17)</f>
        <v>8144</v>
      </c>
      <c r="BC17" s="51" t="str">
        <f>SpellNumber(L17,BB17)</f>
        <v>INR  Eight Thousand One Hundred &amp; Forty Four  Only</v>
      </c>
      <c r="HZ17" s="14"/>
      <c r="IA17" s="14">
        <v>5</v>
      </c>
      <c r="IB17" s="14" t="s">
        <v>54</v>
      </c>
      <c r="IC17" s="14"/>
      <c r="ID17" s="14">
        <v>86</v>
      </c>
      <c r="IE17" s="13" t="s">
        <v>49</v>
      </c>
    </row>
    <row r="18" spans="1:237" ht="37.5">
      <c r="A18" s="20" t="s">
        <v>35</v>
      </c>
      <c r="B18" s="24"/>
      <c r="C18" s="25"/>
      <c r="D18" s="29"/>
      <c r="E18" s="29"/>
      <c r="F18" s="29"/>
      <c r="G18" s="29"/>
      <c r="H18" s="30"/>
      <c r="I18" s="30"/>
      <c r="J18" s="30"/>
      <c r="K18" s="30"/>
      <c r="L18" s="3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3">
        <f>SUM(BA14:BA17)</f>
        <v>415604</v>
      </c>
      <c r="BB18" s="34" t="e">
        <f>SUM(#REF!)</f>
        <v>#REF!</v>
      </c>
      <c r="BC18" s="35" t="str">
        <f>SpellNumber(L18,BA18)</f>
        <v>  Four Lakh Fifteen Thousand Six Hundred &amp; Four  Only</v>
      </c>
      <c r="IA18" s="3" t="s">
        <v>35</v>
      </c>
      <c r="IC18" s="3">
        <v>29911889</v>
      </c>
    </row>
    <row r="19" spans="1:237" ht="36.75" customHeight="1">
      <c r="A19" s="19" t="s">
        <v>36</v>
      </c>
      <c r="B19" s="26"/>
      <c r="C19" s="27"/>
      <c r="D19" s="36"/>
      <c r="E19" s="37" t="s">
        <v>41</v>
      </c>
      <c r="F19" s="28"/>
      <c r="G19" s="38"/>
      <c r="H19" s="39"/>
      <c r="I19" s="39"/>
      <c r="J19" s="39"/>
      <c r="K19" s="40"/>
      <c r="L19" s="41"/>
      <c r="M19" s="4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43">
        <f>IF(ISBLANK(F19),0,IF(E19="Excess (+)",ROUND(BA18+(BA18*F19),2),IF(E19="Less (-)",ROUND(BA18+(BA18*F19*(-1)),2),IF(E19="At Par",BA18,0))))</f>
        <v>0</v>
      </c>
      <c r="BB19" s="44">
        <f>ROUND(BA19,0)</f>
        <v>0</v>
      </c>
      <c r="BC19" s="45" t="str">
        <f>SpellNumber($E$2,BB19)</f>
        <v>INR Zero Only</v>
      </c>
      <c r="IA19" s="3" t="s">
        <v>36</v>
      </c>
      <c r="IC19" s="3" t="s">
        <v>46</v>
      </c>
    </row>
    <row r="20" spans="1:237" ht="33.75" customHeight="1">
      <c r="A20" s="17" t="s">
        <v>37</v>
      </c>
      <c r="B20" s="17"/>
      <c r="C20" s="67" t="str">
        <f>BC19</f>
        <v>INR Zero Only</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9"/>
      <c r="IA20" s="3" t="s">
        <v>37</v>
      </c>
      <c r="IC20" s="3" t="s">
        <v>45</v>
      </c>
    </row>
  </sheetData>
  <sheetProtection password="D850" sheet="1"/>
  <autoFilter ref="A11:BC20"/>
  <mergeCells count="10">
    <mergeCell ref="A9:BC9"/>
    <mergeCell ref="D13:BC13"/>
    <mergeCell ref="D15:BC15"/>
    <mergeCell ref="C20:BC20"/>
    <mergeCell ref="A1:L1"/>
    <mergeCell ref="A4:BC4"/>
    <mergeCell ref="A5:BC5"/>
    <mergeCell ref="A6:BC6"/>
    <mergeCell ref="A7:BC7"/>
    <mergeCell ref="B8:BC8"/>
  </mergeCells>
  <dataValidations count="19">
    <dataValidation type="list" allowBlank="1" showErrorMessage="1" sqref="E19">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ErrorMessage="1" sqref="K14 K16:K17">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20 L13 L14 L15 L17 L16">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decimal" allowBlank="1" showInputMessage="1" showErrorMessage="1" promptTitle="Rate Entry" prompt="Please enter the Basic Price in Rupees for this item. " errorTitle="Invaid Entry" error="Only Numeric Values are allowed. " sqref="G14:H14 G16:H17">
      <formula1>0</formula1>
      <formula2>999999999999999</formula2>
    </dataValidation>
    <dataValidation allowBlank="1" showInputMessage="1" showErrorMessage="1" promptTitle="Addition / Deduction" prompt="Please Choose the correct One" sqref="J14 J16:J17"/>
    <dataValidation type="list" showErrorMessage="1" sqref="I14 I16:I17">
      <formula1>"Excess(+),Less(-)"</formula1>
    </dataValidation>
    <dataValidation type="decimal" allowBlank="1" showInputMessage="1" showErrorMessage="1" promptTitle="Rate Entry" prompt="Please enter the Other Taxes2 in Rupees for this item. " errorTitle="Invaid Entry" error="Only Numeric Values are allowed. " sqref="N14:O14 N16: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Q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7">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D1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F17">
      <formula1>0</formula1>
      <formula2>999999999999999</formula2>
    </dataValidation>
    <dataValidation allowBlank="1" showInputMessage="1" showErrorMessage="1" promptTitle="Itemcode/Make" prompt="Please enter text" sqref="C13:C14"/>
    <dataValidation type="list" allowBlank="1" showErrorMessage="1" sqref="D13 D15">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6" t="s">
        <v>38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2023-12-18T10:28:38Z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