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'BoQ1'!$A$11:$BC$29</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<sst xmlns="http://schemas.openxmlformats.org/spreadsheetml/2006/main" count="204" uniqueCount="83">
  <si>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</si>
  <si>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</si>
  <si>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</si>
  <si>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</si>
  <si>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</si>
  <si>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</si>
  <si>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</si>
  <si>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</si>
  <si>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</si>
  <si>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</si>
  <si>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</si>
  <si>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</si>
  <si>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</si>
  <si>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</si>
  <si>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</si>
  <si>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</si>
  <si>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</si>
  <si>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</si>
  <si>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</si>
  <si>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</si>
  <si>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</si>
  <si>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</si>
  <si>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</si>
  <si>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</si>
  <si>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</si>
  <si>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</si>
  <si>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</si>
  <si>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</si>
  <si>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</si>
  <si>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</si>
  <si>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</si>
  <si>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</si>
  <si>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</si>
  <si>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</si>
  <si>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</si>
  <si>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</si>
  <si>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</si>
  <si>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</si>
  <si>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</si>
  <si>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</si>
  <si>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</si>
  <si>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</si>
  <si>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</si>
  <si>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</si>
  <si>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</si>
  <si>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</si>
  <si>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</si>
  <si>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r>
      <t xml:space="preserve">TOTAL AMOUNT  
           in
     </t>
    </r>
    <r>
      <rPr>
        <b/>
        <sz val="11"/>
        <color indexed="10"/>
        <rFont val="Arial"/>
        <family val="2"/>
      </rPr>
      <t xml:space="preserve"> Rs.      P</t>
    </r>
  </si>
  <si>
    <t>item no.4</t>
  </si>
  <si>
    <t>item no.6</t>
  </si>
  <si>
    <t>item no.7</t>
  </si>
  <si>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</si>
  <si>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</si>
  <si>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 xml:space="preserve">Incoming </t>
  </si>
  <si>
    <t>2 No's 4000A, FP,  EDO,50KA, ACB with microprocessor release (O/L, S/C &amp; E/F protention) saftey shutter,SCM, CC, 4NO+4NC Aux. Contacts, interlock, shunt Trip contact T&amp;C. etc. suitable to connect with the bus duct and through cables. ABB-Emax2/ Schneider MTZ/Siemens 3VA</t>
  </si>
  <si>
    <t>Both Incomer shall have class-b SPD of DEHN make. With 50KA 40A MPCB Protection.</t>
  </si>
  <si>
    <t>OutGoing:</t>
  </si>
  <si>
    <t xml:space="preserve">breaker control  switch TNC, Digital voltmeter/Ammeter Cl-1.0 with selector switch, Electronic KWH meter Cl-1.0, CT-4000/5A, Cl1.0, 15KVA cast rasin for metering, protection CTs 4000/5A, Cl-5P10, 15VA cast rasin IDMT relay , Trip circuit supervision relay , Phase indicating Lamp LED Type"Red, Tellow, Blue" Auto / Amnual selector switch Auxiliary contactors with 2NO+2NC , 2A SP MCB 10KA for cont. CKT. </t>
  </si>
  <si>
    <t>Bus bar: 1 No.4000 A, 50HZ,  FP, Aliminium Bus Bar</t>
  </si>
  <si>
    <t>INR Zero Only</t>
  </si>
  <si>
    <t>Excess (+)</t>
  </si>
  <si>
    <t>Tender Inviting Authority: DOIP, IIT Kanpur</t>
  </si>
  <si>
    <t xml:space="preserve">Nos. </t>
  </si>
  <si>
    <t xml:space="preserve">Each </t>
  </si>
  <si>
    <t>Mtr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</si>
  <si>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</si>
  <si>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 xml:space="preserve">supplying and making indoor cable end termination with heat shrinkable jointing kit complete with all accessories including 
lugs suitable for following size of 3 core, XLPE aluminium conductor cable of 11 KV grade as required :  </t>
  </si>
  <si>
    <t>120-240sq. mm</t>
  </si>
  <si>
    <t>Supplying and making straight through cable jointing with heat shrinkable jointing kit complete with all accessories including ferrules suitable for following size of 3 core, XLPE aluminium conductor cable of 11 KV grade as required :</t>
  </si>
  <si>
    <t>70-120 sq. mm</t>
  </si>
  <si>
    <t>120-240 sq. mm</t>
  </si>
  <si>
    <t xml:space="preserve"> Providing and laying in position cement concrete of specified grade  excluding the cost of centering and shuttering - All work up to plinth  level :</t>
  </si>
  <si>
    <t>1:2:4 (1 Cement : 2 coarse sand (zone-III) derived from natural sources : 4 graded stone aggregate 40 mm nominal size  derived from natural sources)</t>
  </si>
  <si>
    <t>Demolishing brick work manually/ by mechanical means including  stacking of serviceable material and disposal of unserviceable material  within 50 metres lead as per direction of Engineer-in-charge.</t>
  </si>
  <si>
    <t xml:space="preserve"> In mud mortar</t>
  </si>
  <si>
    <t>Supplying and laying  of one No. PVC insulated/PVC sheathed 6.6 KV(UE)  11kV(E) grade XLPE  HT power cables size 3x185sqmm (heavy duty) aluminium conductor, steel  armoured cable as per , IS:7098 (Part-II/2011)  as reqd.</t>
  </si>
  <si>
    <t xml:space="preserve">in girect ground </t>
  </si>
  <si>
    <t>Dismentling and refixing brass compression type gland 95 sq.mm  up to 185  sq. mm. cable</t>
  </si>
  <si>
    <t>Digging cable trench, lifting brick and cable for locating fault and relaying the cable I/c refilling the trench for extra sand if required shall be including in the item of size 120 sq.mm upto 185 sq.mm. as reqd.</t>
  </si>
  <si>
    <t xml:space="preserve">Locating fault of by using fault locating machine for 11KV cable ( HT cable ) in the cable lines meggaring etc and rectifying removing &amp; restoring the same and making good the damages 11KV cable etc as directed by the Engineer Incharge. </t>
  </si>
  <si>
    <t>Cum</t>
  </si>
  <si>
    <t>Name of Work: Repairing of damaged HT cables running between different substations and other associated works at IIT Kanpur</t>
  </si>
  <si>
    <t>NIT No:   Electrical/12/01/2024-1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</si>
</sst>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6">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2"/>
      <color indexed="8"/>
      <name val="Book Antiqua"/>
      <family val="1"/>
    </font>
    <font>
      <sz val="12"/>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Book Antiqu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s>
  <cellStyleXfs count="71">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46" fillId="0" borderId="0" applyFont="0" applyFill="0" applyBorder="0" applyAlignment="0" applyProtection="0"/>
    <xf numFmtId="41"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46"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8">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5" fillId="0" borderId="0" xfId="56" applyFont="1" applyAlignment="1">
      <alignment vertical="top"/>
      <protection/>
    </xf>
    <xf numFmtId="0" fontId="6" fillId="0" borderId="0" xfId="56" applyFont="1" applyAlignment="1">
      <alignment vertical="top"/>
      <protection/>
    </xf>
    <xf numFmtId="0" fontId="8" fillId="0" borderId="12" xfId="59" applyFont="1" applyBorder="1" applyAlignment="1">
      <alignment horizontal="left" vertical="top"/>
      <protection/>
    </xf>
    <xf numFmtId="0" fontId="8" fillId="0" borderId="11" xfId="56" applyFont="1" applyBorder="1" applyAlignment="1">
      <alignment horizontal="center" vertical="top" wrapText="1"/>
      <protection/>
    </xf>
    <xf numFmtId="0" fontId="8" fillId="0" borderId="13" xfId="56" applyFont="1" applyBorder="1" applyAlignment="1">
      <alignment horizontal="center" vertical="top" wrapText="1"/>
      <protection/>
    </xf>
    <xf numFmtId="0" fontId="8" fillId="0" borderId="14" xfId="56" applyFont="1" applyBorder="1" applyAlignment="1">
      <alignment horizontal="center" vertical="top" wrapText="1"/>
      <protection/>
    </xf>
    <xf numFmtId="0" fontId="8" fillId="0" borderId="15" xfId="59" applyFont="1" applyBorder="1" applyAlignment="1">
      <alignment horizontal="left" vertical="top"/>
      <protection/>
    </xf>
    <xf numFmtId="0" fontId="8" fillId="0" borderId="16" xfId="59" applyFont="1" applyBorder="1" applyAlignment="1">
      <alignment horizontal="left" vertical="top"/>
      <protection/>
    </xf>
    <xf numFmtId="0" fontId="7" fillId="0" borderId="0" xfId="59" applyFont="1" applyFill="1" applyAlignment="1">
      <alignment horizontal="center" vertical="center"/>
      <protection/>
    </xf>
    <xf numFmtId="0" fontId="5" fillId="0" borderId="14" xfId="0" applyFont="1" applyFill="1" applyBorder="1" applyAlignment="1">
      <alignment horizontal="center" vertical="top"/>
    </xf>
    <xf numFmtId="0" fontId="8" fillId="0" borderId="15"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0" fillId="0" borderId="17" xfId="59" applyFont="1" applyBorder="1" applyAlignment="1">
      <alignment horizontal="left" vertical="top"/>
      <protection/>
    </xf>
    <xf numFmtId="0" fontId="21" fillId="0" borderId="18" xfId="59" applyFont="1" applyBorder="1" applyAlignment="1">
      <alignment vertical="top"/>
      <protection/>
    </xf>
    <xf numFmtId="0" fontId="20" fillId="0" borderId="19" xfId="59" applyFont="1" applyBorder="1" applyAlignment="1">
      <alignment horizontal="left" vertical="top"/>
      <protection/>
    </xf>
    <xf numFmtId="0" fontId="22" fillId="0" borderId="11" xfId="56" applyFont="1" applyBorder="1" applyAlignment="1">
      <alignment vertical="top"/>
      <protection/>
    </xf>
    <xf numFmtId="10" fontId="23" fillId="33" borderId="10" xfId="67" applyNumberFormat="1" applyFont="1" applyFill="1" applyBorder="1" applyAlignment="1" applyProtection="1">
      <alignment horizontal="center" vertical="center"/>
      <protection locked="0"/>
    </xf>
    <xf numFmtId="0" fontId="21" fillId="0" borderId="0" xfId="59" applyFont="1" applyAlignment="1">
      <alignment horizontal="center" vertical="top"/>
      <protection/>
    </xf>
    <xf numFmtId="0" fontId="18" fillId="0" borderId="20" xfId="59" applyFont="1" applyBorder="1" applyAlignment="1">
      <alignment horizontal="center" vertical="top"/>
      <protection/>
    </xf>
    <xf numFmtId="0" fontId="21" fillId="0" borderId="20" xfId="59" applyFont="1" applyBorder="1" applyAlignment="1">
      <alignment horizontal="center" vertical="top"/>
      <protection/>
    </xf>
    <xf numFmtId="0" fontId="21" fillId="0" borderId="0" xfId="56" applyFont="1" applyAlignment="1">
      <alignment horizontal="center" vertical="top"/>
      <protection/>
    </xf>
    <xf numFmtId="2" fontId="18" fillId="0" borderId="16" xfId="59" applyNumberFormat="1" applyFont="1" applyFill="1" applyBorder="1" applyAlignment="1">
      <alignment horizontal="center" vertical="top"/>
      <protection/>
    </xf>
    <xf numFmtId="2" fontId="18" fillId="0" borderId="21" xfId="59" applyNumberFormat="1" applyFont="1" applyBorder="1" applyAlignment="1">
      <alignment horizontal="center" vertical="top"/>
      <protection/>
    </xf>
    <xf numFmtId="0" fontId="21" fillId="0" borderId="22" xfId="59" applyFont="1" applyBorder="1" applyAlignment="1">
      <alignment horizontal="center" vertical="top" wrapText="1"/>
      <protection/>
    </xf>
    <xf numFmtId="0" fontId="18" fillId="0" borderId="10" xfId="59" applyFont="1" applyFill="1" applyBorder="1" applyAlignment="1" applyProtection="1">
      <alignment horizontal="center" vertical="center" wrapText="1"/>
      <protection locked="0"/>
    </xf>
    <xf numFmtId="0" fontId="23" fillId="33" borderId="10" xfId="59" applyFont="1" applyFill="1" applyBorder="1" applyAlignment="1" applyProtection="1">
      <alignment horizontal="center" vertical="center" wrapText="1"/>
      <protection locked="0"/>
    </xf>
    <xf numFmtId="0" fontId="22" fillId="0" borderId="10" xfId="59" applyFont="1" applyBorder="1" applyAlignment="1">
      <alignment horizontal="center" vertical="top"/>
      <protection/>
    </xf>
    <xf numFmtId="0" fontId="21" fillId="0" borderId="10" xfId="56" applyFont="1" applyBorder="1" applyAlignment="1">
      <alignment horizontal="center" vertical="top"/>
      <protection/>
    </xf>
    <xf numFmtId="0" fontId="18" fillId="0" borderId="10" xfId="59" applyFont="1" applyBorder="1" applyAlignment="1" applyProtection="1">
      <alignment horizontal="center" vertical="center" wrapText="1"/>
      <protection locked="0"/>
    </xf>
    <xf numFmtId="0" fontId="18" fillId="0" borderId="10" xfId="67" applyNumberFormat="1" applyFont="1" applyFill="1" applyBorder="1" applyAlignment="1" applyProtection="1">
      <alignment horizontal="center" vertical="center" wrapText="1"/>
      <protection locked="0"/>
    </xf>
    <xf numFmtId="0" fontId="18" fillId="0" borderId="10" xfId="59" applyFont="1" applyBorder="1" applyAlignment="1">
      <alignment horizontal="center" vertical="center" wrapText="1"/>
      <protection/>
    </xf>
    <xf numFmtId="2" fontId="19" fillId="0" borderId="12" xfId="59" applyNumberFormat="1" applyFont="1" applyFill="1" applyBorder="1" applyAlignment="1">
      <alignment horizontal="center" vertical="top"/>
      <protection/>
    </xf>
    <xf numFmtId="2" fontId="18" fillId="0" borderId="23" xfId="59" applyNumberFormat="1" applyFont="1" applyBorder="1" applyAlignment="1">
      <alignment horizontal="center" vertical="top"/>
      <protection/>
    </xf>
    <xf numFmtId="0" fontId="21" fillId="0" borderId="12" xfId="59" applyFont="1" applyBorder="1" applyAlignment="1">
      <alignment horizontal="center" vertical="top" wrapText="1"/>
      <protection/>
    </xf>
    <xf numFmtId="0" fontId="64" fillId="0" borderId="14"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4" xfId="0" applyFont="1" applyFill="1" applyBorder="1" applyAlignment="1">
      <alignment horizontal="center" vertical="center" wrapText="1"/>
    </xf>
    <xf numFmtId="2" fontId="24" fillId="0" borderId="14" xfId="0" applyNumberFormat="1" applyFont="1" applyFill="1" applyBorder="1" applyAlignment="1">
      <alignment horizontal="center" vertical="center"/>
    </xf>
    <xf numFmtId="2" fontId="25" fillId="0" borderId="23" xfId="56" applyNumberFormat="1" applyFont="1" applyFill="1" applyBorder="1" applyAlignment="1" applyProtection="1">
      <alignment horizontal="center" vertical="center"/>
      <protection locked="0"/>
    </xf>
    <xf numFmtId="2" fontId="25" fillId="0" borderId="10" xfId="56" applyNumberFormat="1" applyFont="1" applyFill="1" applyBorder="1" applyAlignment="1" applyProtection="1">
      <alignment horizontal="center" vertical="center"/>
      <protection locked="0"/>
    </xf>
    <xf numFmtId="2" fontId="26" fillId="0" borderId="10" xfId="59" applyNumberFormat="1" applyFont="1" applyFill="1" applyBorder="1" applyAlignment="1">
      <alignment horizontal="center" vertical="center"/>
      <protection/>
    </xf>
    <xf numFmtId="2" fontId="26" fillId="0" borderId="10" xfId="56" applyNumberFormat="1" applyFont="1" applyFill="1" applyBorder="1" applyAlignment="1">
      <alignment horizontal="center" vertical="center"/>
      <protection/>
    </xf>
    <xf numFmtId="2" fontId="25" fillId="33" borderId="10" xfId="56" applyNumberFormat="1" applyFont="1" applyFill="1" applyBorder="1" applyAlignment="1" applyProtection="1">
      <alignment horizontal="center" vertical="center"/>
      <protection locked="0"/>
    </xf>
    <xf numFmtId="2" fontId="25" fillId="0" borderId="10" xfId="56" applyNumberFormat="1" applyFont="1" applyBorder="1" applyAlignment="1" applyProtection="1">
      <alignment horizontal="center" vertical="center"/>
      <protection locked="0"/>
    </xf>
    <xf numFmtId="2" fontId="25" fillId="0" borderId="10" xfId="56" applyNumberFormat="1" applyFont="1" applyBorder="1" applyAlignment="1" applyProtection="1">
      <alignment horizontal="center" vertical="center" wrapText="1"/>
      <protection locked="0"/>
    </xf>
    <xf numFmtId="2" fontId="25" fillId="0" borderId="11" xfId="56" applyNumberFormat="1" applyFont="1" applyBorder="1" applyAlignment="1" applyProtection="1">
      <alignment horizontal="center" vertical="center" wrapText="1"/>
      <protection locked="0"/>
    </xf>
    <xf numFmtId="2" fontId="25" fillId="0" borderId="14" xfId="59" applyNumberFormat="1" applyFont="1" applyBorder="1" applyAlignment="1">
      <alignment horizontal="center" vertical="center"/>
      <protection/>
    </xf>
    <xf numFmtId="2" fontId="25" fillId="0" borderId="24" xfId="58" applyNumberFormat="1" applyFont="1" applyBorder="1" applyAlignment="1">
      <alignment horizontal="center" vertical="center"/>
      <protection/>
    </xf>
    <xf numFmtId="0" fontId="26" fillId="0" borderId="14" xfId="59" applyFont="1" applyBorder="1" applyAlignment="1">
      <alignment horizontal="center" vertical="center" wrapText="1"/>
      <protection/>
    </xf>
    <xf numFmtId="0" fontId="65" fillId="0" borderId="14" xfId="0" applyFont="1" applyFill="1" applyBorder="1" applyAlignment="1">
      <alignment horizontal="left" vertical="top" wrapText="1"/>
    </xf>
    <xf numFmtId="0" fontId="27" fillId="0" borderId="14" xfId="0" applyFont="1" applyFill="1" applyBorder="1" applyAlignment="1">
      <alignment horizontal="justify" vertical="top" wrapText="1"/>
    </xf>
    <xf numFmtId="0" fontId="28" fillId="0" borderId="14" xfId="0" applyFont="1" applyFill="1" applyBorder="1" applyAlignment="1">
      <alignment horizontal="justify" vertical="top" wrapText="1"/>
    </xf>
    <xf numFmtId="0" fontId="28" fillId="0" borderId="14" xfId="0" applyFont="1" applyFill="1" applyBorder="1" applyAlignment="1">
      <alignment horizontal="left" vertical="top" wrapText="1"/>
    </xf>
    <xf numFmtId="0" fontId="6" fillId="0" borderId="0" xfId="56" applyFont="1" applyAlignment="1">
      <alignment vertical="top" wrapText="1"/>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20" xfId="56" applyFont="1" applyFill="1" applyBorder="1" applyAlignment="1" applyProtection="1">
      <alignment horizontal="center" wrapText="1"/>
      <protection locked="0"/>
    </xf>
    <xf numFmtId="0" fontId="11" fillId="0" borderId="20" xfId="56" applyFont="1" applyBorder="1" applyAlignment="1" applyProtection="1">
      <alignment horizontal="center" wrapText="1"/>
      <protection locked="0"/>
    </xf>
    <xf numFmtId="0" fontId="8" fillId="0" borderId="25" xfId="56" applyFont="1" applyFill="1" applyBorder="1" applyAlignment="1">
      <alignment horizontal="center" vertical="top"/>
      <protection/>
    </xf>
    <xf numFmtId="0" fontId="8" fillId="0" borderId="26" xfId="56" applyFont="1" applyFill="1" applyBorder="1" applyAlignment="1">
      <alignment horizontal="center" vertical="top"/>
      <protection/>
    </xf>
    <xf numFmtId="0" fontId="8" fillId="0" borderId="26" xfId="56" applyFont="1" applyBorder="1" applyAlignment="1">
      <alignment horizontal="center" vertical="top"/>
      <protection/>
    </xf>
    <xf numFmtId="0" fontId="8" fillId="0" borderId="27" xfId="56" applyFont="1" applyBorder="1" applyAlignment="1">
      <alignment horizontal="center" vertical="top"/>
      <protection/>
    </xf>
    <xf numFmtId="0" fontId="8" fillId="33" borderId="12" xfId="59" applyFont="1" applyFill="1" applyBorder="1" applyAlignment="1" applyProtection="1">
      <alignment horizontal="left" vertical="top"/>
      <protection locked="0"/>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15" fillId="0" borderId="15" xfId="59" applyFont="1" applyBorder="1" applyAlignment="1">
      <alignment horizontal="center" vertical="top" wrapText="1"/>
      <protection/>
    </xf>
    <xf numFmtId="0" fontId="15" fillId="0" borderId="19" xfId="59" applyFont="1" applyBorder="1" applyAlignment="1">
      <alignment horizontal="center" vertical="top" wrapText="1"/>
      <protection/>
    </xf>
    <xf numFmtId="0" fontId="15" fillId="0" borderId="28" xfId="59" applyFont="1" applyBorder="1" applyAlignment="1">
      <alignment horizontal="center" vertical="top" wrapText="1"/>
      <protection/>
    </xf>
    <xf numFmtId="0" fontId="16"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Electrical/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29"/>
  <sheetViews>
    <sheetView showGridLines="0" zoomScale="77" zoomScaleNormal="77" zoomScalePageLayoutView="0" workbookViewId="0" topLeftCell="A20">
      <selection activeCell="D13" sqref="D13:BC13"/>
    </sheetView>
  </sheetViews>
  <sheetFormatPr defaultColWidth="9.140625" defaultRowHeight="15"/>
  <cols>
    <col min="1" max="1" width="9.57421875" style="1" customWidth="1"/>
    <col min="2" max="2" width="64.57421875" style="1" customWidth="1"/>
    <col min="3" max="3" width="26.140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28125" style="1" bestFit="1" customWidth="1"/>
    <col min="59" max="233" width="9.140625" style="1" customWidth="1"/>
    <col min="234" max="238" width="9.140625" style="3" customWidth="1"/>
    <col min="239" max="16384" width="9.140625" style="1" customWidth="1"/>
  </cols>
  <sheetData>
    <row r="1" spans="1:238" s="4" customFormat="1" ht="27" customHeight="1">
      <c r="A1" s="71" t="str">
        <f>B2&amp;" BoQ"</f>
        <v>Percentage BoQ</v>
      </c>
      <c r="B1" s="71"/>
      <c r="C1" s="71"/>
      <c r="D1" s="71"/>
      <c r="E1" s="71"/>
      <c r="F1" s="71"/>
      <c r="G1" s="71"/>
      <c r="H1" s="71"/>
      <c r="I1" s="71"/>
      <c r="J1" s="71"/>
      <c r="K1" s="71"/>
      <c r="L1" s="71"/>
      <c r="O1" s="5"/>
      <c r="P1" s="5"/>
      <c r="Q1" s="6"/>
      <c r="HZ1" s="6"/>
      <c r="IA1" s="6"/>
      <c r="IB1" s="6"/>
      <c r="IC1" s="6"/>
      <c r="ID1" s="6"/>
    </row>
    <row r="2" spans="1:17" s="4" customFormat="1" ht="25.5" customHeight="1" hidden="1">
      <c r="A2" s="7" t="s">
        <v>0</v>
      </c>
      <c r="B2" s="7" t="s">
        <v>1</v>
      </c>
      <c r="C2" s="7" t="s">
        <v>2</v>
      </c>
      <c r="D2" s="25"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72" t="s">
        <v>61</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HZ4" s="10"/>
      <c r="IA4" s="10"/>
      <c r="IB4" s="10"/>
      <c r="IC4" s="10"/>
      <c r="ID4" s="10"/>
    </row>
    <row r="5" spans="1:238" s="9" customFormat="1" ht="38.25" customHeight="1">
      <c r="A5" s="72" t="s">
        <v>81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HZ5" s="10"/>
      <c r="IA5" s="10"/>
      <c r="IB5" s="10"/>
      <c r="IC5" s="10"/>
      <c r="ID5" s="10"/>
    </row>
    <row r="6" spans="1:238" s="9" customFormat="1" ht="30.75" customHeight="1">
      <c r="A6" s="72" t="s">
        <v>82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HZ6" s="10"/>
      <c r="IA6" s="10"/>
      <c r="IB6" s="10"/>
      <c r="IC6" s="10"/>
      <c r="ID6" s="10"/>
    </row>
    <row r="7" spans="1:238" s="9" customFormat="1" ht="29.25" customHeight="1" hidden="1">
      <c r="A7" s="74"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HZ7" s="10"/>
      <c r="IA7" s="10"/>
      <c r="IB7" s="10"/>
      <c r="IC7" s="10"/>
      <c r="ID7" s="10"/>
    </row>
    <row r="8" spans="1:238" s="11" customFormat="1" ht="58.5" customHeight="1">
      <c r="A8" s="27" t="s">
        <v>39</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HZ8" s="5"/>
      <c r="IA8" s="5"/>
      <c r="IB8" s="5"/>
      <c r="IC8" s="5"/>
      <c r="ID8" s="5"/>
    </row>
    <row r="9" spans="1:238" s="4" customFormat="1" ht="61.5" customHeight="1">
      <c r="A9" s="81" t="s">
        <v>65</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HZ9" s="6"/>
      <c r="IA9" s="6"/>
      <c r="IB9" s="6"/>
      <c r="IC9" s="6"/>
      <c r="ID9" s="6"/>
    </row>
    <row r="10" spans="1:238" s="13" customFormat="1" ht="18.75" customHeight="1">
      <c r="A10" s="28" t="s">
        <v>8</v>
      </c>
      <c r="B10" s="12" t="s">
        <v>9</v>
      </c>
      <c r="C10" s="12" t="s">
        <v>9</v>
      </c>
      <c r="D10" s="12" t="s">
        <v>8</v>
      </c>
      <c r="E10" s="12" t="s">
        <v>9</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12" t="s">
        <v>8</v>
      </c>
      <c r="BB10" s="12" t="s">
        <v>8</v>
      </c>
      <c r="BC10" s="12" t="s">
        <v>9</v>
      </c>
      <c r="HZ10" s="14"/>
      <c r="IA10" s="14"/>
      <c r="IB10" s="14"/>
      <c r="IC10" s="14"/>
      <c r="ID10" s="14"/>
    </row>
    <row r="11" spans="1:238" s="13" customFormat="1" ht="67.5" customHeight="1">
      <c r="A11" s="28" t="s">
        <v>14</v>
      </c>
      <c r="B11" s="12" t="s">
        <v>15</v>
      </c>
      <c r="C11" s="12" t="s">
        <v>16</v>
      </c>
      <c r="D11" s="12" t="s">
        <v>17</v>
      </c>
      <c r="E11" s="12" t="s">
        <v>18</v>
      </c>
      <c r="F11" s="12" t="s">
        <v>40</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47</v>
      </c>
      <c r="BB11" s="16" t="s">
        <v>31</v>
      </c>
      <c r="BC11" s="16" t="s">
        <v>32</v>
      </c>
      <c r="HZ11" s="14"/>
      <c r="IA11" s="14"/>
      <c r="IB11" s="14"/>
      <c r="IC11" s="14"/>
      <c r="ID11" s="14"/>
    </row>
    <row r="12" spans="1:238" s="13" customFormat="1" ht="15">
      <c r="A12" s="28">
        <v>1</v>
      </c>
      <c r="B12" s="12">
        <v>2</v>
      </c>
      <c r="C12" s="20">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2">
        <v>7</v>
      </c>
      <c r="BB12" s="22">
        <v>54</v>
      </c>
      <c r="BC12" s="22">
        <v>8</v>
      </c>
      <c r="HZ12" s="14"/>
      <c r="IA12" s="14"/>
      <c r="IB12" s="14"/>
      <c r="IC12" s="14"/>
      <c r="ID12" s="14"/>
    </row>
    <row r="13" spans="1:238" s="17" customFormat="1" ht="84.75" customHeight="1">
      <c r="A13" s="26">
        <v>1</v>
      </c>
      <c r="B13" s="66" t="s">
        <v>66</v>
      </c>
      <c r="C13" s="51" t="s">
        <v>42</v>
      </c>
      <c r="D13" s="76"/>
      <c r="E13" s="77"/>
      <c r="F13" s="77"/>
      <c r="G13" s="77"/>
      <c r="H13" s="77"/>
      <c r="I13" s="77"/>
      <c r="J13" s="77"/>
      <c r="K13" s="77"/>
      <c r="L13" s="77"/>
      <c r="M13" s="77"/>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9"/>
      <c r="HV13" s="17">
        <v>1.01</v>
      </c>
      <c r="HW13" s="17" t="s">
        <v>51</v>
      </c>
      <c r="HX13" s="17" t="s">
        <v>42</v>
      </c>
      <c r="HZ13" s="18"/>
      <c r="IA13" s="18">
        <v>1</v>
      </c>
      <c r="IB13" s="70" t="s">
        <v>66</v>
      </c>
      <c r="IC13" s="18" t="s">
        <v>42</v>
      </c>
      <c r="ID13" s="18"/>
    </row>
    <row r="14" spans="1:239" s="17" customFormat="1" ht="31.5">
      <c r="A14" s="26">
        <v>2</v>
      </c>
      <c r="B14" s="66" t="s">
        <v>67</v>
      </c>
      <c r="C14" s="51" t="s">
        <v>43</v>
      </c>
      <c r="D14" s="52">
        <v>1</v>
      </c>
      <c r="E14" s="53" t="s">
        <v>63</v>
      </c>
      <c r="F14" s="54">
        <v>14247.26</v>
      </c>
      <c r="G14" s="55"/>
      <c r="H14" s="56"/>
      <c r="I14" s="57" t="s">
        <v>33</v>
      </c>
      <c r="J14" s="58">
        <f>IF(I14="Less(-)",-1,1)</f>
        <v>1</v>
      </c>
      <c r="K14" s="56" t="s">
        <v>34</v>
      </c>
      <c r="L14" s="56" t="s">
        <v>4</v>
      </c>
      <c r="M14" s="59"/>
      <c r="N14" s="60"/>
      <c r="O14" s="60"/>
      <c r="P14" s="61"/>
      <c r="Q14" s="60"/>
      <c r="R14" s="60"/>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3">
        <f>ROUND(total_amount_ba($B$2,$D$2,D14,F14,J14,K14,M14),0)</f>
        <v>14247</v>
      </c>
      <c r="BB14" s="64">
        <f>BA14+SUM(N14:AZ14)</f>
        <v>14247</v>
      </c>
      <c r="BC14" s="65" t="str">
        <f>SpellNumber(L14,BB14)</f>
        <v>INR  Fourteen Thousand Two Hundred &amp; Forty Seven  Only</v>
      </c>
      <c r="HV14" s="17">
        <v>1.02</v>
      </c>
      <c r="HW14" s="17" t="s">
        <v>52</v>
      </c>
      <c r="HX14" s="17" t="s">
        <v>43</v>
      </c>
      <c r="HZ14" s="18"/>
      <c r="IA14" s="18">
        <v>2</v>
      </c>
      <c r="IB14" s="18" t="s">
        <v>67</v>
      </c>
      <c r="IC14" s="18" t="s">
        <v>43</v>
      </c>
      <c r="ID14" s="18">
        <v>1</v>
      </c>
      <c r="IE14" s="17" t="s">
        <v>63</v>
      </c>
    </row>
    <row r="15" spans="1:238" s="17" customFormat="1" ht="63">
      <c r="A15" s="26">
        <v>3</v>
      </c>
      <c r="B15" s="67" t="s">
        <v>68</v>
      </c>
      <c r="C15" s="51"/>
      <c r="D15" s="76"/>
      <c r="E15" s="77"/>
      <c r="F15" s="77"/>
      <c r="G15" s="77"/>
      <c r="H15" s="77"/>
      <c r="I15" s="77"/>
      <c r="J15" s="77"/>
      <c r="K15" s="77"/>
      <c r="L15" s="77"/>
      <c r="M15" s="77"/>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9"/>
      <c r="HZ15" s="18"/>
      <c r="IA15" s="18">
        <v>3</v>
      </c>
      <c r="IB15" s="18" t="s">
        <v>68</v>
      </c>
      <c r="IC15" s="18"/>
      <c r="ID15" s="18"/>
    </row>
    <row r="16" spans="1:239" s="17" customFormat="1" ht="31.5">
      <c r="A16" s="26">
        <v>4</v>
      </c>
      <c r="B16" s="66" t="s">
        <v>69</v>
      </c>
      <c r="C16" s="51"/>
      <c r="D16" s="52">
        <v>1</v>
      </c>
      <c r="E16" s="53" t="s">
        <v>63</v>
      </c>
      <c r="F16" s="54">
        <v>33391.49</v>
      </c>
      <c r="G16" s="55"/>
      <c r="H16" s="56"/>
      <c r="I16" s="57" t="s">
        <v>33</v>
      </c>
      <c r="J16" s="58">
        <f aca="true" t="shared" si="0" ref="J16:J26">IF(I16="Less(-)",-1,1)</f>
        <v>1</v>
      </c>
      <c r="K16" s="56" t="s">
        <v>34</v>
      </c>
      <c r="L16" s="56" t="s">
        <v>4</v>
      </c>
      <c r="M16" s="59"/>
      <c r="N16" s="60"/>
      <c r="O16" s="60"/>
      <c r="P16" s="61"/>
      <c r="Q16" s="60"/>
      <c r="R16" s="60"/>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3">
        <f aca="true" t="shared" si="1" ref="BA16:BA26">ROUND(total_amount_ba($B$2,$D$2,D16,F16,J16,K16,M16),0)</f>
        <v>33391</v>
      </c>
      <c r="BB16" s="64">
        <f aca="true" t="shared" si="2" ref="BB16:BB26">BA16+SUM(N16:AZ16)</f>
        <v>33391</v>
      </c>
      <c r="BC16" s="65" t="str">
        <f aca="true" t="shared" si="3" ref="BC16:BC26">SpellNumber(L16,BB16)</f>
        <v>INR  Thirty Three Thousand Three Hundred &amp; Ninety One  Only</v>
      </c>
      <c r="HZ16" s="18"/>
      <c r="IA16" s="18">
        <v>4</v>
      </c>
      <c r="IB16" s="18" t="s">
        <v>69</v>
      </c>
      <c r="IC16" s="18"/>
      <c r="ID16" s="18">
        <v>1</v>
      </c>
      <c r="IE16" s="17" t="s">
        <v>63</v>
      </c>
    </row>
    <row r="17" spans="1:239" s="17" customFormat="1" ht="31.5">
      <c r="A17" s="26">
        <v>5</v>
      </c>
      <c r="B17" s="66" t="s">
        <v>70</v>
      </c>
      <c r="C17" s="51"/>
      <c r="D17" s="52">
        <v>4</v>
      </c>
      <c r="E17" s="53" t="s">
        <v>63</v>
      </c>
      <c r="F17" s="54">
        <v>36731.26</v>
      </c>
      <c r="G17" s="55"/>
      <c r="H17" s="56"/>
      <c r="I17" s="57" t="s">
        <v>33</v>
      </c>
      <c r="J17" s="58">
        <f t="shared" si="0"/>
        <v>1</v>
      </c>
      <c r="K17" s="56" t="s">
        <v>34</v>
      </c>
      <c r="L17" s="56" t="s">
        <v>4</v>
      </c>
      <c r="M17" s="59"/>
      <c r="N17" s="60"/>
      <c r="O17" s="60"/>
      <c r="P17" s="61"/>
      <c r="Q17" s="60"/>
      <c r="R17" s="60"/>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3">
        <f t="shared" si="1"/>
        <v>146925</v>
      </c>
      <c r="BB17" s="64">
        <f t="shared" si="2"/>
        <v>146925</v>
      </c>
      <c r="BC17" s="65" t="str">
        <f t="shared" si="3"/>
        <v>INR  One Lakh Forty Six Thousand Nine Hundred &amp; Twenty Five  Only</v>
      </c>
      <c r="HZ17" s="18"/>
      <c r="IA17" s="18">
        <v>5</v>
      </c>
      <c r="IB17" s="18" t="s">
        <v>70</v>
      </c>
      <c r="IC17" s="18"/>
      <c r="ID17" s="18">
        <v>4</v>
      </c>
      <c r="IE17" s="17" t="s">
        <v>63</v>
      </c>
    </row>
    <row r="18" spans="1:238" s="17" customFormat="1" ht="47.25">
      <c r="A18" s="26">
        <v>6</v>
      </c>
      <c r="B18" s="67" t="s">
        <v>71</v>
      </c>
      <c r="C18" s="51"/>
      <c r="D18" s="76"/>
      <c r="E18" s="77"/>
      <c r="F18" s="77"/>
      <c r="G18" s="77"/>
      <c r="H18" s="77"/>
      <c r="I18" s="77"/>
      <c r="J18" s="77"/>
      <c r="K18" s="77"/>
      <c r="L18" s="77"/>
      <c r="M18" s="77"/>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9"/>
      <c r="HZ18" s="18"/>
      <c r="IA18" s="18">
        <v>6</v>
      </c>
      <c r="IB18" s="18" t="s">
        <v>71</v>
      </c>
      <c r="IC18" s="18"/>
      <c r="ID18" s="18"/>
    </row>
    <row r="19" spans="1:239" s="17" customFormat="1" ht="47.25">
      <c r="A19" s="26">
        <v>7</v>
      </c>
      <c r="B19" s="66" t="s">
        <v>72</v>
      </c>
      <c r="C19" s="51"/>
      <c r="D19" s="52">
        <v>1</v>
      </c>
      <c r="E19" s="53" t="s">
        <v>80</v>
      </c>
      <c r="F19" s="54">
        <v>6336.65</v>
      </c>
      <c r="G19" s="55"/>
      <c r="H19" s="56"/>
      <c r="I19" s="57" t="s">
        <v>33</v>
      </c>
      <c r="J19" s="58">
        <f t="shared" si="0"/>
        <v>1</v>
      </c>
      <c r="K19" s="56" t="s">
        <v>34</v>
      </c>
      <c r="L19" s="56" t="s">
        <v>4</v>
      </c>
      <c r="M19" s="59"/>
      <c r="N19" s="60"/>
      <c r="O19" s="60"/>
      <c r="P19" s="61"/>
      <c r="Q19" s="60"/>
      <c r="R19" s="60"/>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2"/>
      <c r="BA19" s="63">
        <f t="shared" si="1"/>
        <v>6337</v>
      </c>
      <c r="BB19" s="64">
        <f t="shared" si="2"/>
        <v>6337</v>
      </c>
      <c r="BC19" s="65" t="str">
        <f t="shared" si="3"/>
        <v>INR  Six Thousand Three Hundred &amp; Thirty Seven  Only</v>
      </c>
      <c r="HZ19" s="18"/>
      <c r="IA19" s="18">
        <v>7</v>
      </c>
      <c r="IB19" s="18" t="s">
        <v>72</v>
      </c>
      <c r="IC19" s="18"/>
      <c r="ID19" s="18">
        <v>1</v>
      </c>
      <c r="IE19" s="17" t="s">
        <v>80</v>
      </c>
    </row>
    <row r="20" spans="1:238" s="17" customFormat="1" ht="63">
      <c r="A20" s="26">
        <v>8</v>
      </c>
      <c r="B20" s="68" t="s">
        <v>73</v>
      </c>
      <c r="C20" s="51"/>
      <c r="D20" s="76"/>
      <c r="E20" s="77"/>
      <c r="F20" s="77"/>
      <c r="G20" s="77"/>
      <c r="H20" s="77"/>
      <c r="I20" s="77"/>
      <c r="J20" s="77"/>
      <c r="K20" s="77"/>
      <c r="L20" s="77"/>
      <c r="M20" s="77"/>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9"/>
      <c r="HZ20" s="18"/>
      <c r="IA20" s="18">
        <v>8</v>
      </c>
      <c r="IB20" s="18" t="s">
        <v>73</v>
      </c>
      <c r="IC20" s="18"/>
      <c r="ID20" s="18"/>
    </row>
    <row r="21" spans="1:239" s="17" customFormat="1" ht="27" customHeight="1">
      <c r="A21" s="26">
        <v>9</v>
      </c>
      <c r="B21" s="68" t="s">
        <v>74</v>
      </c>
      <c r="C21" s="51" t="s">
        <v>44</v>
      </c>
      <c r="D21" s="52">
        <v>2</v>
      </c>
      <c r="E21" s="53" t="s">
        <v>80</v>
      </c>
      <c r="F21" s="54">
        <v>509.56</v>
      </c>
      <c r="G21" s="55"/>
      <c r="H21" s="56"/>
      <c r="I21" s="57" t="s">
        <v>33</v>
      </c>
      <c r="J21" s="58">
        <f t="shared" si="0"/>
        <v>1</v>
      </c>
      <c r="K21" s="56" t="s">
        <v>34</v>
      </c>
      <c r="L21" s="56" t="s">
        <v>4</v>
      </c>
      <c r="M21" s="59"/>
      <c r="N21" s="60"/>
      <c r="O21" s="60"/>
      <c r="P21" s="61"/>
      <c r="Q21" s="60"/>
      <c r="R21" s="60"/>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3">
        <f t="shared" si="1"/>
        <v>1019</v>
      </c>
      <c r="BB21" s="64">
        <f t="shared" si="2"/>
        <v>1019</v>
      </c>
      <c r="BC21" s="65" t="str">
        <f t="shared" si="3"/>
        <v>INR  One Thousand  &amp;Nineteen  Only</v>
      </c>
      <c r="HV21" s="17">
        <v>1.03</v>
      </c>
      <c r="HW21" s="17" t="s">
        <v>53</v>
      </c>
      <c r="HX21" s="17" t="s">
        <v>44</v>
      </c>
      <c r="HZ21" s="18"/>
      <c r="IA21" s="18">
        <v>9</v>
      </c>
      <c r="IB21" s="18" t="s">
        <v>74</v>
      </c>
      <c r="IC21" s="18" t="s">
        <v>44</v>
      </c>
      <c r="ID21" s="18">
        <v>2</v>
      </c>
      <c r="IE21" s="17" t="s">
        <v>80</v>
      </c>
    </row>
    <row r="22" spans="1:238" s="17" customFormat="1" ht="69" customHeight="1">
      <c r="A22" s="26">
        <v>10</v>
      </c>
      <c r="B22" s="67" t="s">
        <v>75</v>
      </c>
      <c r="C22" s="51" t="s">
        <v>48</v>
      </c>
      <c r="D22" s="76"/>
      <c r="E22" s="77"/>
      <c r="F22" s="77"/>
      <c r="G22" s="77"/>
      <c r="H22" s="77"/>
      <c r="I22" s="77"/>
      <c r="J22" s="77"/>
      <c r="K22" s="77"/>
      <c r="L22" s="77"/>
      <c r="M22" s="77"/>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9"/>
      <c r="HV22" s="17">
        <v>1.04</v>
      </c>
      <c r="HW22" s="17" t="s">
        <v>54</v>
      </c>
      <c r="HX22" s="17" t="s">
        <v>48</v>
      </c>
      <c r="HZ22" s="18"/>
      <c r="IA22" s="18">
        <v>10</v>
      </c>
      <c r="IB22" s="18" t="s">
        <v>75</v>
      </c>
      <c r="IC22" s="18" t="s">
        <v>48</v>
      </c>
      <c r="ID22" s="18"/>
    </row>
    <row r="23" spans="1:239" s="17" customFormat="1" ht="25.5" customHeight="1">
      <c r="A23" s="26">
        <v>11</v>
      </c>
      <c r="B23" s="67" t="s">
        <v>76</v>
      </c>
      <c r="C23" s="51" t="s">
        <v>45</v>
      </c>
      <c r="D23" s="52">
        <v>70</v>
      </c>
      <c r="E23" s="53" t="s">
        <v>64</v>
      </c>
      <c r="F23" s="54">
        <v>1856.2</v>
      </c>
      <c r="G23" s="55"/>
      <c r="H23" s="56"/>
      <c r="I23" s="57" t="s">
        <v>33</v>
      </c>
      <c r="J23" s="58">
        <f t="shared" si="0"/>
        <v>1</v>
      </c>
      <c r="K23" s="56" t="s">
        <v>34</v>
      </c>
      <c r="L23" s="56" t="s">
        <v>4</v>
      </c>
      <c r="M23" s="59"/>
      <c r="N23" s="60"/>
      <c r="O23" s="60"/>
      <c r="P23" s="61"/>
      <c r="Q23" s="60"/>
      <c r="R23" s="60"/>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3">
        <f t="shared" si="1"/>
        <v>129934</v>
      </c>
      <c r="BB23" s="64">
        <f t="shared" si="2"/>
        <v>129934</v>
      </c>
      <c r="BC23" s="65" t="str">
        <f t="shared" si="3"/>
        <v>INR  One Lakh Twenty Nine Thousand Nine Hundred &amp; Thirty Four  Only</v>
      </c>
      <c r="HV23" s="17">
        <v>1.05</v>
      </c>
      <c r="HW23" s="17" t="s">
        <v>57</v>
      </c>
      <c r="HX23" s="17" t="s">
        <v>45</v>
      </c>
      <c r="HZ23" s="18"/>
      <c r="IA23" s="18">
        <v>11</v>
      </c>
      <c r="IB23" s="18" t="s">
        <v>76</v>
      </c>
      <c r="IC23" s="18" t="s">
        <v>45</v>
      </c>
      <c r="ID23" s="18">
        <v>70</v>
      </c>
      <c r="IE23" s="17" t="s">
        <v>64</v>
      </c>
    </row>
    <row r="24" spans="1:239" s="17" customFormat="1" ht="40.5" customHeight="1">
      <c r="A24" s="26">
        <v>12</v>
      </c>
      <c r="B24" s="66" t="s">
        <v>77</v>
      </c>
      <c r="C24" s="51" t="s">
        <v>49</v>
      </c>
      <c r="D24" s="52">
        <v>6</v>
      </c>
      <c r="E24" s="53" t="s">
        <v>63</v>
      </c>
      <c r="F24" s="54">
        <v>375.27</v>
      </c>
      <c r="G24" s="55"/>
      <c r="H24" s="56"/>
      <c r="I24" s="57" t="s">
        <v>33</v>
      </c>
      <c r="J24" s="58">
        <f t="shared" si="0"/>
        <v>1</v>
      </c>
      <c r="K24" s="56" t="s">
        <v>34</v>
      </c>
      <c r="L24" s="56" t="s">
        <v>4</v>
      </c>
      <c r="M24" s="59"/>
      <c r="N24" s="60"/>
      <c r="O24" s="60"/>
      <c r="P24" s="61"/>
      <c r="Q24" s="60"/>
      <c r="R24" s="60"/>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3">
        <f t="shared" si="1"/>
        <v>2252</v>
      </c>
      <c r="BB24" s="64">
        <f t="shared" si="2"/>
        <v>2252</v>
      </c>
      <c r="BC24" s="65" t="str">
        <f t="shared" si="3"/>
        <v>INR  Two Thousand Two Hundred &amp; Fifty Two  Only</v>
      </c>
      <c r="HV24" s="17">
        <v>1.06</v>
      </c>
      <c r="HW24" s="17" t="s">
        <v>55</v>
      </c>
      <c r="HX24" s="17" t="s">
        <v>49</v>
      </c>
      <c r="HZ24" s="18"/>
      <c r="IA24" s="18">
        <v>12</v>
      </c>
      <c r="IB24" s="18" t="s">
        <v>77</v>
      </c>
      <c r="IC24" s="18" t="s">
        <v>49</v>
      </c>
      <c r="ID24" s="18">
        <v>6</v>
      </c>
      <c r="IE24" s="17" t="s">
        <v>63</v>
      </c>
    </row>
    <row r="25" spans="1:239" s="17" customFormat="1" ht="63">
      <c r="A25" s="26">
        <v>13</v>
      </c>
      <c r="B25" s="68" t="s">
        <v>78</v>
      </c>
      <c r="C25" s="51" t="s">
        <v>50</v>
      </c>
      <c r="D25" s="52">
        <v>50</v>
      </c>
      <c r="E25" s="53" t="s">
        <v>64</v>
      </c>
      <c r="F25" s="54">
        <v>236.74</v>
      </c>
      <c r="G25" s="55"/>
      <c r="H25" s="56"/>
      <c r="I25" s="57" t="s">
        <v>33</v>
      </c>
      <c r="J25" s="58">
        <f t="shared" si="0"/>
        <v>1</v>
      </c>
      <c r="K25" s="56" t="s">
        <v>34</v>
      </c>
      <c r="L25" s="56" t="s">
        <v>4</v>
      </c>
      <c r="M25" s="59"/>
      <c r="N25" s="60"/>
      <c r="O25" s="60"/>
      <c r="P25" s="61"/>
      <c r="Q25" s="60"/>
      <c r="R25" s="60"/>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2"/>
      <c r="BA25" s="63">
        <f t="shared" si="1"/>
        <v>11837</v>
      </c>
      <c r="BB25" s="64">
        <f t="shared" si="2"/>
        <v>11837</v>
      </c>
      <c r="BC25" s="65" t="str">
        <f t="shared" si="3"/>
        <v>INR  Eleven Thousand Eight Hundred &amp; Thirty Seven  Only</v>
      </c>
      <c r="HV25" s="17">
        <v>1.07</v>
      </c>
      <c r="HW25" s="17" t="s">
        <v>58</v>
      </c>
      <c r="HX25" s="17" t="s">
        <v>50</v>
      </c>
      <c r="HZ25" s="18"/>
      <c r="IA25" s="18">
        <v>13</v>
      </c>
      <c r="IB25" s="18" t="s">
        <v>78</v>
      </c>
      <c r="IC25" s="18" t="s">
        <v>50</v>
      </c>
      <c r="ID25" s="18">
        <v>50</v>
      </c>
      <c r="IE25" s="17" t="s">
        <v>64</v>
      </c>
    </row>
    <row r="26" spans="1:239" s="17" customFormat="1" ht="72" customHeight="1">
      <c r="A26" s="26">
        <v>14</v>
      </c>
      <c r="B26" s="69" t="s">
        <v>79</v>
      </c>
      <c r="C26" s="51" t="s">
        <v>46</v>
      </c>
      <c r="D26" s="52">
        <v>4</v>
      </c>
      <c r="E26" s="53" t="s">
        <v>62</v>
      </c>
      <c r="F26" s="54">
        <v>13493.2</v>
      </c>
      <c r="G26" s="55"/>
      <c r="H26" s="56"/>
      <c r="I26" s="57" t="s">
        <v>33</v>
      </c>
      <c r="J26" s="58">
        <f t="shared" si="0"/>
        <v>1</v>
      </c>
      <c r="K26" s="56" t="s">
        <v>34</v>
      </c>
      <c r="L26" s="56" t="s">
        <v>4</v>
      </c>
      <c r="M26" s="59"/>
      <c r="N26" s="60"/>
      <c r="O26" s="60"/>
      <c r="P26" s="61"/>
      <c r="Q26" s="60"/>
      <c r="R26" s="60"/>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2"/>
      <c r="BA26" s="63">
        <f t="shared" si="1"/>
        <v>53973</v>
      </c>
      <c r="BB26" s="64">
        <f t="shared" si="2"/>
        <v>53973</v>
      </c>
      <c r="BC26" s="65" t="str">
        <f t="shared" si="3"/>
        <v>INR  Fifty Three Thousand Nine Hundred &amp; Seventy Three  Only</v>
      </c>
      <c r="HV26" s="17">
        <v>1.08</v>
      </c>
      <c r="HW26" s="17" t="s">
        <v>56</v>
      </c>
      <c r="HX26" s="17" t="s">
        <v>46</v>
      </c>
      <c r="HZ26" s="18"/>
      <c r="IA26" s="18">
        <v>14</v>
      </c>
      <c r="IB26" s="18" t="s">
        <v>79</v>
      </c>
      <c r="IC26" s="18" t="s">
        <v>46</v>
      </c>
      <c r="ID26" s="18">
        <v>4</v>
      </c>
      <c r="IE26" s="17" t="s">
        <v>62</v>
      </c>
    </row>
    <row r="27" spans="1:237" ht="37.5">
      <c r="A27" s="24" t="s">
        <v>35</v>
      </c>
      <c r="B27" s="29"/>
      <c r="C27" s="30"/>
      <c r="D27" s="34"/>
      <c r="E27" s="34"/>
      <c r="F27" s="34"/>
      <c r="G27" s="34"/>
      <c r="H27" s="35"/>
      <c r="I27" s="35"/>
      <c r="J27" s="35"/>
      <c r="K27" s="35"/>
      <c r="L27" s="36"/>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8">
        <f>SUM(BA13:BA26)</f>
        <v>399915</v>
      </c>
      <c r="BB27" s="39">
        <f>SUM(BB21:BB26)</f>
        <v>199015</v>
      </c>
      <c r="BC27" s="40" t="str">
        <f>SpellNumber(L27,BA27)</f>
        <v>  Three Lakh Ninety Nine Thousand Nine Hundred &amp; Fifteen  Only</v>
      </c>
      <c r="IA27" s="3" t="s">
        <v>35</v>
      </c>
      <c r="IC27" s="3">
        <v>29911889</v>
      </c>
    </row>
    <row r="28" spans="1:237" ht="36.75" customHeight="1">
      <c r="A28" s="23" t="s">
        <v>36</v>
      </c>
      <c r="B28" s="31"/>
      <c r="C28" s="32"/>
      <c r="D28" s="41"/>
      <c r="E28" s="42" t="s">
        <v>41</v>
      </c>
      <c r="F28" s="33"/>
      <c r="G28" s="43"/>
      <c r="H28" s="44"/>
      <c r="I28" s="44"/>
      <c r="J28" s="44"/>
      <c r="K28" s="45"/>
      <c r="L28" s="46"/>
      <c r="M28" s="4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48">
        <f>IF(ISBLANK(F28),0,IF(E28="Excess (+)",ROUND(BA27+(BA27*F28),2),IF(E28="Less (-)",ROUND(BA27+(BA27*F28*(-1)),2),IF(E28="At Par",BA27,0))))</f>
        <v>0</v>
      </c>
      <c r="BB28" s="49">
        <f>ROUND(BA28,0)</f>
        <v>0</v>
      </c>
      <c r="BC28" s="50" t="str">
        <f>SpellNumber($E$2,BB28)</f>
        <v>INR Zero Only</v>
      </c>
      <c r="IA28" s="3" t="s">
        <v>36</v>
      </c>
      <c r="IC28" s="3" t="s">
        <v>60</v>
      </c>
    </row>
    <row r="29" spans="1:237" ht="33.75" customHeight="1">
      <c r="A29" s="19" t="s">
        <v>37</v>
      </c>
      <c r="B29" s="19"/>
      <c r="C29" s="83" t="str">
        <f>BC28</f>
        <v>INR Zero Only</v>
      </c>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5"/>
      <c r="IA29" s="3" t="s">
        <v>37</v>
      </c>
      <c r="IC29" s="3" t="s">
        <v>59</v>
      </c>
    </row>
  </sheetData>
  <sheetProtection password="D850" sheet="1"/>
  <autoFilter ref="A11:BC29"/>
  <mergeCells count="13">
    <mergeCell ref="D15:BC15"/>
    <mergeCell ref="D18:BC18"/>
    <mergeCell ref="D20:BC20"/>
    <mergeCell ref="D22:BC22"/>
    <mergeCell ref="C29:BC29"/>
    <mergeCell ref="A1:L1"/>
    <mergeCell ref="A4:BC4"/>
    <mergeCell ref="A5:BC5"/>
    <mergeCell ref="A6:BC6"/>
    <mergeCell ref="A7:BC7"/>
    <mergeCell ref="D13:BC13"/>
    <mergeCell ref="B8:BC8"/>
    <mergeCell ref="A9:BC9"/>
  </mergeCells>
  <dataValidations count="20">
    <dataValidation type="list" allowBlank="1" showErrorMessage="1" sqref="E28">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allowBlank="1" showErrorMessage="1" sqref="K14 K16:K17 K19 K21 K23:K26">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list" allowBlank="1" showInputMessage="1" showErrorMessage="1" sqref="L29 L13 L14 L15 L16 L17 L18 L19 L20 L21 L22 L23 L24 L26 L25">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
      <formula1>IF(E28="Select",-1,IF(E28="At Par",0,0))</formula1>
      <formula2>IF(E28="Select",-1,IF(E28="At Par",0,0.99))</formula2>
    </dataValidation>
    <dataValidation type="decimal" allowBlank="1" showInputMessage="1" showErrorMessage="1" promptTitle="Rate Entry" prompt="Please enter the Basic Price in Rupees for this item. " errorTitle="Invaid Entry" error="Only Numeric Values are allowed. " sqref="G14:H14 G16:H17 G19:H19 G21:H21 G23:H26">
      <formula1>0</formula1>
      <formula2>999999999999999</formula2>
    </dataValidation>
    <dataValidation allowBlank="1" showInputMessage="1" showErrorMessage="1" promptTitle="Addition / Deduction" prompt="Please Choose the correct One" sqref="J14 J16:J17 J19 J21 J23:J26"/>
    <dataValidation type="list" showErrorMessage="1" sqref="I14 I16:I17 I19 I21 I23:I26">
      <formula1>"Excess(+),Less(-)"</formula1>
    </dataValidation>
    <dataValidation type="decimal" allowBlank="1" showInputMessage="1" showErrorMessage="1" promptTitle="Rate Entry" prompt="Please enter the Other Taxes2 in Rupees for this item. " errorTitle="Invaid Entry" error="Only Numeric Values are allowed. " sqref="N14:O14 N16:O17 N19:O19 N21:O21 N23: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R17 R19 R21 R23: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Q17 Q19 Q21 Q23:Q2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17 M19 M21 M23:M26">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D17 D19 D21 D23:D2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F17 F19 F21 F23:F26">
      <formula1>0</formula1>
      <formula2>999999999999999</formula2>
    </dataValidation>
    <dataValidation allowBlank="1" showInputMessage="1" showErrorMessage="1" promptTitle="Itemcode/Make" prompt="Please enter text" sqref="C13:C26"/>
    <dataValidation type="decimal" allowBlank="1" showInputMessage="1" showErrorMessage="1" errorTitle="Invalid Entry" error="Only Numeric Values are allowed. " sqref="A13:A26">
      <formula1>0</formula1>
      <formula2>999999999999999</formula2>
    </dataValidation>
    <dataValidation type="list" allowBlank="1" showErrorMessage="1" sqref="D13 D15 D18 D20 D22">
      <formula1>"Partial Conversion,Full Conversion"</formula1>
      <formula2>0</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86" t="s">
        <v>38</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2024-01-12T11:58:35Z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